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qatm\Downloads\"/>
    </mc:Choice>
  </mc:AlternateContent>
  <xr:revisionPtr revIDLastSave="0" documentId="13_ncr:1_{3F860EAD-FB45-4BDA-A941-E76E3AF394B6}" xr6:coauthVersionLast="47" xr6:coauthVersionMax="47" xr10:uidLastSave="{00000000-0000-0000-0000-000000000000}"/>
  <bookViews>
    <workbookView xWindow="-120" yWindow="-120" windowWidth="29040" windowHeight="15840" xr2:uid="{BB56DDBF-6551-4A91-A1F2-A65EEB42C43D}"/>
  </bookViews>
  <sheets>
    <sheet name="16.12" sheetId="1" r:id="rId1"/>
  </sheets>
  <externalReferences>
    <externalReference r:id="rId2"/>
  </externalReferences>
  <definedNames>
    <definedName name="_xlnm.Print_Area" localSheetId="0">'16.12'!$A$1:$W$40</definedName>
    <definedName name="_xlnm.Print_Titles" localSheetId="0">'16.12'!$1:$1</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37" i="1" l="1"/>
  <c r="K35" i="1"/>
  <c r="K33" i="1"/>
  <c r="K21" i="1"/>
  <c r="J16" i="1"/>
  <c r="K16" i="1" s="1"/>
  <c r="J15" i="1"/>
  <c r="K15" i="1" s="1"/>
  <c r="J14" i="1"/>
  <c r="J9" i="1"/>
  <c r="K9" i="1" s="1"/>
  <c r="J8" i="1"/>
  <c r="J7" i="1"/>
  <c r="K7" i="1" s="1"/>
  <c r="J6" i="1"/>
  <c r="K6" i="1" s="1"/>
  <c r="J5" i="1"/>
  <c r="K5" i="1" l="1"/>
  <c r="K8" i="1"/>
  <c r="J34" i="1"/>
  <c r="K10" i="1"/>
  <c r="K37" i="1"/>
  <c r="J40" i="1" l="1"/>
  <c r="K34" i="1"/>
  <c r="K40"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IRINA-VALERIA RADU</author>
  </authors>
  <commentList>
    <comment ref="J34" authorId="0" shapeId="0" xr:uid="{79866019-2F02-43CB-9A17-D895C0FB95F2}">
      <text>
        <r>
          <rPr>
            <b/>
            <sz val="9"/>
            <color indexed="81"/>
            <rFont val="Tahoma"/>
            <family val="2"/>
          </rPr>
          <t>IRINA-VALERIA RADU:</t>
        </r>
        <r>
          <rPr>
            <sz val="9"/>
            <color indexed="81"/>
            <rFont val="Tahoma"/>
            <family val="2"/>
          </rPr>
          <t xml:space="preserve">
la Misu valoarea apelului este cf program, fara scaderea etapizatelor
</t>
        </r>
      </text>
    </comment>
  </commentList>
</comments>
</file>

<file path=xl/sharedStrings.xml><?xml version="1.0" encoding="utf-8"?>
<sst xmlns="http://schemas.openxmlformats.org/spreadsheetml/2006/main" count="447" uniqueCount="167">
  <si>
    <t>Nr. crt.</t>
  </si>
  <si>
    <t>Program</t>
  </si>
  <si>
    <t xml:space="preserve">Autoritate de Management </t>
  </si>
  <si>
    <t>Domeniu</t>
  </si>
  <si>
    <t>Cod interventie/intervention code</t>
  </si>
  <si>
    <t xml:space="preserve">Zona geografică vizată </t>
  </si>
  <si>
    <t>Din care buget UE apel (euro)</t>
  </si>
  <si>
    <t>Sursă de finanțare (tip fond)</t>
  </si>
  <si>
    <t xml:space="preserve">Tipul de solicitanți eligibili / Beneficiari eligibili </t>
  </si>
  <si>
    <t>Dată ESTIMATĂ publicare ghid final
(zz/ll/an)</t>
  </si>
  <si>
    <t xml:space="preserve">Dată ESTIMATĂ deschidere apel
(zz/ll/an)  </t>
  </si>
  <si>
    <t>Dată ESTIMATĂ închidere apel</t>
  </si>
  <si>
    <t>Data estimată de începere evaluare tehnică și financiară</t>
  </si>
  <si>
    <t>Data estimată de finalizare evaluare tehnică și financiară</t>
  </si>
  <si>
    <t>Data estimată de finalizare a perioadei de implementare a proiectelor</t>
  </si>
  <si>
    <t>Programul Regional Bucuresti - Ilfov</t>
  </si>
  <si>
    <t>Educație</t>
  </si>
  <si>
    <t>6.2 Infrastructura educationala locala- infrastructura scolara/preuniversitara</t>
  </si>
  <si>
    <t>Îmbunătățirea accesului la servicii și favorabile incluziunii și de calitate în educație, formare și învățare pe tot parcursul
vieții prin dezvoltarea infrastructurii accesibile, inclusiv prin promovarea rezilienței pentru educația și formarea la distanță și online</t>
  </si>
  <si>
    <t>OP 4, OS 4.2</t>
  </si>
  <si>
    <t xml:space="preserve">Regiunea Bucuresti Iflov </t>
  </si>
  <si>
    <t>FEDR</t>
  </si>
  <si>
    <t>UAT Bucuresti, Sectoare, UAT orase, UAT comune, parteneriate UAT/institutii publice</t>
  </si>
  <si>
    <t>6.1 Infrastructura educationala locala- infrastructura prescolara</t>
  </si>
  <si>
    <t>Energie și eficientă energetică</t>
  </si>
  <si>
    <t>3.1 Cresterea eficienței energetice în cladirile rezidențiale</t>
  </si>
  <si>
    <t>Promovarea măsurilor de eficiență energetică și reducerea emisiilor de gaze cu efect de seră;</t>
  </si>
  <si>
    <t>OP 2, OS 2.1</t>
  </si>
  <si>
    <t>#042</t>
  </si>
  <si>
    <t xml:space="preserve">UAT orase Jud Ilfov/municipiul Bucuresti, subunitati UAT/sectoarele municipiului București </t>
  </si>
  <si>
    <t>Energie și eficientă energetică si Managementul riscurilor si dezastrelor</t>
  </si>
  <si>
    <t xml:space="preserve">Etapizate 3.2; 3.4 - Cresterea eficienței energetice în clădirile publice si Reducerea numarului clădirilor publice cu risc seismic 
</t>
  </si>
  <si>
    <t xml:space="preserve">Promovarea măsurilor de eficiență energetică și reducerea emisiilor de gaze cu efect de seră;
Promovarea adaptării la schimbările climatice, a prevenirii riscurilor de dezastre și a rezilienței, ținând seama de abordările
ecosistemice
</t>
  </si>
  <si>
    <t xml:space="preserve">OP 2
</t>
  </si>
  <si>
    <t>#045</t>
  </si>
  <si>
    <t>Institutii publice centrale sau locale, parteneriate</t>
  </si>
  <si>
    <t>NA</t>
  </si>
  <si>
    <t xml:space="preserve">Mobilitate urbană </t>
  </si>
  <si>
    <t xml:space="preserve"> Etapizate P4.Promovarea mobilității urbane multimodale sustenabile, ca parte a tranziției către o economie cu zero emisii de dioxid de carbon - ghid unic  </t>
  </si>
  <si>
    <t xml:space="preserve">Promovarea mobilității urbane multimodale sustenabile, ca parte a tranziției către o economie cu zero emisii de dioxid de
carbon </t>
  </si>
  <si>
    <t>OP 2</t>
  </si>
  <si>
    <t>#082</t>
  </si>
  <si>
    <t>UAT Bucuresti</t>
  </si>
  <si>
    <t xml:space="preserve">Etapizate 6.1 Infrastructura educationala locala- infrastructura prescolara </t>
  </si>
  <si>
    <t xml:space="preserve">Etapizate 6.2 Infrastructura educationala locala- infrastructura scolara/preuniversitara </t>
  </si>
  <si>
    <t xml:space="preserve">Etapizate 6.4 Infrastructura educationala pentru invatamant superior - Universitati </t>
  </si>
  <si>
    <t>OP 4 - OS ii</t>
  </si>
  <si>
    <t>Universitati</t>
  </si>
  <si>
    <t>instrumente integrate dezvoltare urbana</t>
  </si>
  <si>
    <t xml:space="preserve">7.2. Etapizate Ghid pentru proiecte destinate dezvoltarii urbane integrate </t>
  </si>
  <si>
    <t>Promovarea dezvoltării integrate și incluzive în domeniul social, economic și al mediului, precum și a culturii, a
patrimoniului natural, a turismului sustenabil și a securității în zonele urbane</t>
  </si>
  <si>
    <t>OP 5</t>
  </si>
  <si>
    <t>UAT orase, UAT Bucuresti, sectoare, Institutii publice sau de interes public centrale/locale, unitati de cult, alte institutii cu drept de administrare/proprietate obiective eligibile</t>
  </si>
  <si>
    <t xml:space="preserve">Infrastructura de transport </t>
  </si>
  <si>
    <t>5.1 Infrastructura rutiera judeteana complementara TEN T</t>
  </si>
  <si>
    <t>Dezvoltarea și ameliorarea unei mobilități naționale, regionale și locale sustenabile, reziliente la schimbările climatice,
inteligente și intermodale, inclusiv îmbunătățirea accesului la TEN-T și a mobilității transfrontaliere</t>
  </si>
  <si>
    <t>OP 3, OS 3.2</t>
  </si>
  <si>
    <t>#089</t>
  </si>
  <si>
    <t>UAT Judet Ilfov/parteneriate cu alte UAT sau institutii publice</t>
  </si>
  <si>
    <t>6.4 Infrastructura educationala pentru invatamant superior - Universitati</t>
  </si>
  <si>
    <t>Institutii publice de invatamant superior</t>
  </si>
  <si>
    <t>IMM și antreprenoriat</t>
  </si>
  <si>
    <t>1.8 Sprijin pentru creșterea durabilă și modernizarea tehnologică a microîntreprinderilor</t>
  </si>
  <si>
    <t>OP1 - OS (iii) Intensificarea creșterii durabile și a competitivității IMM-urilor și crearea de locuri de muncă în cadrul IMM-urilor, inclusiv prin investiții productive;</t>
  </si>
  <si>
    <t>OP 1- OS iii</t>
  </si>
  <si>
    <t>#021, 075</t>
  </si>
  <si>
    <t>microintreprinderi, IMM</t>
  </si>
  <si>
    <t>Mobilitate urbană</t>
  </si>
  <si>
    <t>4.1 + 4.2. Transport public curat</t>
  </si>
  <si>
    <t>OP 2, OS 2.8</t>
  </si>
  <si>
    <t>#081,082</t>
  </si>
  <si>
    <t>UAT Bucuresti, Sectoare Bucuresti, UAT Orase, ADI, parteneriate UATuri si /sau institutii publice</t>
  </si>
  <si>
    <t>4.3. Infrastructura pentru transport nemotorizat</t>
  </si>
  <si>
    <t>#083</t>
  </si>
  <si>
    <t>4.4. Digitalizarea sistemelor de transport public urban</t>
  </si>
  <si>
    <t>#084</t>
  </si>
  <si>
    <t>6.3 Infrastructura educationala locala- infrastructura sc tehnica si profesionala</t>
  </si>
  <si>
    <t>124, 172</t>
  </si>
  <si>
    <t>OP1 - OS (ii) Valorificarea avantajelor digitalizării, în beneficiul cetățenilor, al companiilor, al organizațiilor de cercetare și al autorităților publice</t>
  </si>
  <si>
    <t>OP 1, OS 1.2</t>
  </si>
  <si>
    <t>#013</t>
  </si>
  <si>
    <t>Microintreprinderi, IMM</t>
  </si>
  <si>
    <t>1.7 Sprijin pentru transformarea digitală avansată a IMM</t>
  </si>
  <si>
    <t xml:space="preserve">3.2; 3.4 Cresterea eficienței energetice în clădirile publice si Reducerea numarului clădirilor publice cu risc seismic
</t>
  </si>
  <si>
    <t>OP 2, 
OS 2.1,
OS 2.4</t>
  </si>
  <si>
    <t>#045, 061</t>
  </si>
  <si>
    <t>UAT  orase, UAT Bucuresti, sectoare Bucuresti, UAT comune, institutii publice centrale sau locale, parteneriate/ADI</t>
  </si>
  <si>
    <t>3.2. Creșterea eficienței energetice în clădirile publice</t>
  </si>
  <si>
    <t>PR Bucuresti - Ilfov</t>
  </si>
  <si>
    <t>Calitatea aerului</t>
  </si>
  <si>
    <t>3.5.Crearea, îmbunătățirea, extinderea spațiilor și infrastructurilor verzi</t>
  </si>
  <si>
    <t>Creșterea protecției și conservării naturii, a biodiversității și a infrastructurii verzi, inclusiv în zonele urbane, precum și
reducerea tuturor formelor de poluare;</t>
  </si>
  <si>
    <t>OP 2 - OS vii</t>
  </si>
  <si>
    <t>#079</t>
  </si>
  <si>
    <t xml:space="preserve">1.5. Dezvoltarea și operaționalizarea Parcului Științific și Tehnologic „Măgurele Science Park”  </t>
  </si>
  <si>
    <t>OP1 - OS (i) Dezvoltarea și creșterea capacităților de cercetare și inovare și adoptarea tehnologiilor avansate</t>
  </si>
  <si>
    <t>OP 1, OS 1.1</t>
  </si>
  <si>
    <t>#004, 008, 028</t>
  </si>
  <si>
    <t>UAT Judetul Ilfov</t>
  </si>
  <si>
    <t>5.2 Cresterea sigurantei rutiere</t>
  </si>
  <si>
    <t>OP 3 - OS ii</t>
  </si>
  <si>
    <t>#090</t>
  </si>
  <si>
    <t>UAT judet Ilfov, UAT Bucuresti, Sectoare, UAT Orase, ADI, parteneriate UATuri</t>
  </si>
  <si>
    <t>Digitalizare</t>
  </si>
  <si>
    <t>P2.Sprijin pentru digitalizarea administrației publice prin soluții digitale inovative și aplicații de tip smart city.</t>
  </si>
  <si>
    <t>Valorificarea avantajelor digitalizării, în beneficiul cetățenilor, al companiilor, al organizațiilor de
cercetare și al autorităților publice</t>
  </si>
  <si>
    <t>OP 1- OS ii</t>
  </si>
  <si>
    <t>#016</t>
  </si>
  <si>
    <t>UAT orase/municipii, subunitati UAT/sectoare Institutii publice centrale si locale, parteneriate intre acestea</t>
  </si>
  <si>
    <t>5.3.Cresterea accesibilitatii prin multimodalitate</t>
  </si>
  <si>
    <t>1.1. Sprijin pentru dezvoltarea unui model conceptual inovativ  - Proof of Concept</t>
  </si>
  <si>
    <t>#010, 001, 002, 005, 006</t>
  </si>
  <si>
    <t>1.4. Sprijin pentru clusterele de inovare în beneficiul IMM, inclusiv prin stimularea de colaborării interregionale și internaționale.</t>
  </si>
  <si>
    <t>OP 1- OS i</t>
  </si>
  <si>
    <t>#026</t>
  </si>
  <si>
    <t xml:space="preserve">microintreprinderi, IMM-uri </t>
  </si>
  <si>
    <t>1.2. Sprijin pentru dezvoltarea de produse/procese noi sau semnificativ îmbunătățite</t>
  </si>
  <si>
    <t>#010, 001, 002, 005, 006, 028</t>
  </si>
  <si>
    <t>1.9 Sprijin pentru creșterea competitivității IMM prin instrumente financiare</t>
  </si>
  <si>
    <t>OP 1- Os iii</t>
  </si>
  <si>
    <t>#021</t>
  </si>
  <si>
    <t xml:space="preserve">IMM-uri </t>
  </si>
  <si>
    <t>N/A</t>
  </si>
  <si>
    <t>OP 1- os iii</t>
  </si>
  <si>
    <t>#025</t>
  </si>
  <si>
    <t>IMM-uri si orice alte forme legale de admnistrare a incubatoarelor</t>
  </si>
  <si>
    <t>instrumente integrate dezvoltare</t>
  </si>
  <si>
    <t>7.1. Dezvoltarea infrastructurilor de agrement, petrecerea timpului liber, sport si interactiune sociala in zonele urbane</t>
  </si>
  <si>
    <t>OP 5- OS 5.1</t>
  </si>
  <si>
    <t>7.2. Conservarea, protectia si valorificarea durabila a patrimoniului cultural si a infrastructurilor destinate activitatilor culturale in zonele urbane</t>
  </si>
  <si>
    <t>7.3. Imbunatatirea mediului urban prin regenerarea spatiilor publice</t>
  </si>
  <si>
    <t>Energie și eficientă energetice</t>
  </si>
  <si>
    <t>3.3.Actiuni pilot cladiri eficiente energetic</t>
  </si>
  <si>
    <t>OP 2 - OS i</t>
  </si>
  <si>
    <t>#043</t>
  </si>
  <si>
    <t>Promovarea dezvoltării locale integrate și incluzive în domeniul social, economic și al mediului, în domeniul culturii, al patrimoniului natural, al turismului durabil, precum și a securității în alte zone decât cele urbane</t>
  </si>
  <si>
    <t>OP 5, OS 5.2</t>
  </si>
  <si>
    <t>127, 166</t>
  </si>
  <si>
    <t>UAT comune, UAT Judetul Ilfov, unitati de cult, alte institutii centrale/locale cu drept de administrare/proprietate</t>
  </si>
  <si>
    <t>OP 1- OS iv</t>
  </si>
  <si>
    <t>#023</t>
  </si>
  <si>
    <t>145a, 190, 191, 192, 193</t>
  </si>
  <si>
    <t xml:space="preserve"> Dezvoltarea competențelor pentru specializare inteligentă, tranziție industrială și antreprenoriat;</t>
  </si>
  <si>
    <t>OP 1 - OS vi</t>
  </si>
  <si>
    <t xml:space="preserve"> Sprijinirea investițiilor care contribuie la obiectivele platformei STEP menționate la articolul 2 din Regulamentul (UE) 2024/795</t>
  </si>
  <si>
    <t>Promovarea măsurilor de eficiență energetică și reducerea emisiilor de gaze cu efect de seră</t>
  </si>
  <si>
    <t xml:space="preserve">ADR Bucuresti Ilfov - AM PR Bucuresti-Ilfov </t>
  </si>
  <si>
    <t>#010, 001, 002, 005, 006, 029</t>
  </si>
  <si>
    <t>**1.3 Sprijin pentru valorificarea potenţialului facilităților de CDI existente în strânsă legătură cu nevoile de inovare ale IMM.</t>
  </si>
  <si>
    <t>Tip apel
(competitiv/necompetitiv/
primul venit-primul servit)</t>
  </si>
  <si>
    <t>competitiv</t>
  </si>
  <si>
    <t>necompetitiv</t>
  </si>
  <si>
    <t>7.4. Dezvoltarea infrastructurilor de agrement, petrecerea timpului liber, sport si interactiune sociala in afara zonelor urbane + 
7.5. Conservarea, protectia si valorificarea durabila a patrimoniului cultural si a infrastructurilor destinate activitatilor culturale in afara zonelor urbane</t>
  </si>
  <si>
    <t>**1.11 Dezvoltarea competențelor în cadrul IMM pentru inovare, modernizare tehnologică, tranziție industrială, economie circulară etc.</t>
  </si>
  <si>
    <t>**1.10 Sprijinirea antreprenoriatului prin dezvoltarea incubatoarelor de afaceri</t>
  </si>
  <si>
    <t>**1.6 Sprijin pentru atingerea unei intensități digitale ridicate în IMM</t>
  </si>
  <si>
    <t>anulat</t>
  </si>
  <si>
    <t>Măsuri/apeluri care fac obiect al modificării PR BI 2021-2027</t>
  </si>
  <si>
    <t>obiect al modificarii de program</t>
  </si>
  <si>
    <t>38 APELURI</t>
  </si>
  <si>
    <t>Denumire apel de finanțare</t>
  </si>
  <si>
    <t>Obiectivele apelului de finanțare</t>
  </si>
  <si>
    <t>Obiectivul de politică sau obiectivul specific vizat</t>
  </si>
  <si>
    <t>Buget total apel (euro)</t>
  </si>
  <si>
    <t>Data estimată de începere a perioadei de contractare</t>
  </si>
  <si>
    <t>Data estimată de finalizare a perioadei de contractare</t>
  </si>
  <si>
    <t>Data estimată de începere a perioadei de implementare a proiectelor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</si>
</sst>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_-;\-* #,##0.00_-;_-* &quot;-&quot;??_-;_-@_-"/>
    <numFmt numFmtId="165" formatCode="[$-418]mmmm\-yy;@"/>
    <numFmt numFmtId="166" formatCode="[$-418]d\ mmmm\ yyyy;@"/>
    <numFmt numFmtId="167" formatCode="#,##0.00;[Red]#,##0.00"/>
    <numFmt numFmtId="168" formatCode="[$-418]mmmm\-yy"/>
  </numFmts>
  <fonts count="29" x14ac:knownFonts="1">
    <font>
      <sz val="11"/>
      <color theme="1"/>
      <name val="Calibri"/>
      <family val="2"/>
      <scheme val="minor"/>
    </font>
    <font>
      <sz val="11"/>
      <color theme="1"/>
      <name val="Calibri"/>
      <family val="2"/>
      <charset val="238"/>
      <scheme val="minor"/>
    </font>
    <font>
      <b/>
      <sz val="10"/>
      <name val="Trebuchet MS"/>
      <family val="2"/>
    </font>
    <font>
      <sz val="10"/>
      <name val="Trebuchet MS"/>
      <family val="2"/>
    </font>
    <font>
      <sz val="10"/>
      <name val="Calibri"/>
      <family val="2"/>
      <scheme val="minor"/>
    </font>
    <font>
      <b/>
      <sz val="9"/>
      <color indexed="81"/>
      <name val="Tahoma"/>
      <family val="2"/>
    </font>
    <font>
      <sz val="9"/>
      <color indexed="81"/>
      <name val="Tahoma"/>
      <family val="2"/>
    </font>
    <font>
      <sz val="8"/>
      <name val="Calibri"/>
      <family val="2"/>
      <scheme val="minor"/>
    </font>
    <font>
      <b/>
      <sz val="11"/>
      <color theme="1"/>
      <name val="Calibri"/>
      <family val="2"/>
      <charset val="238"/>
      <scheme val="minor"/>
    </font>
    <font>
      <sz val="11"/>
      <color theme="1"/>
      <name val="Calibri"/>
      <family val="2"/>
      <scheme val="minor"/>
    </font>
    <font>
      <sz val="18"/>
      <color theme="3"/>
      <name val="Calibri Light"/>
      <family val="2"/>
      <charset val="238"/>
      <scheme val="maj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9C5700"/>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sz val="11"/>
      <color rgb="FFFF0000"/>
      <name val="Calibri"/>
      <family val="2"/>
      <charset val="238"/>
      <scheme val="minor"/>
    </font>
    <font>
      <i/>
      <sz val="11"/>
      <color rgb="FF7F7F7F"/>
      <name val="Calibri"/>
      <family val="2"/>
      <charset val="238"/>
      <scheme val="minor"/>
    </font>
    <font>
      <sz val="11"/>
      <color theme="0"/>
      <name val="Calibri"/>
      <family val="2"/>
      <charset val="238"/>
      <scheme val="minor"/>
    </font>
    <font>
      <sz val="11"/>
      <color theme="1"/>
      <name val="Calibri"/>
      <family val="2"/>
      <scheme val="minor"/>
    </font>
    <font>
      <sz val="11"/>
      <name val="Calibri"/>
      <family val="2"/>
      <charset val="238"/>
    </font>
    <font>
      <sz val="10"/>
      <color rgb="FF000000"/>
      <name val="Arial"/>
      <family val="2"/>
    </font>
    <font>
      <b/>
      <sz val="14"/>
      <color theme="1"/>
      <name val="Trebuchet MS"/>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rgb="FFFFFFFF"/>
        <bgColor rgb="FFFFFFFF"/>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000000"/>
      </left>
      <right style="thin">
        <color rgb="FF000000"/>
      </right>
      <top style="thin">
        <color rgb="FF000000"/>
      </top>
      <bottom style="thin">
        <color rgb="FF000000"/>
      </bottom>
      <diagonal/>
    </border>
    <border>
      <left/>
      <right/>
      <top/>
      <bottom style="thin">
        <color indexed="64"/>
      </bottom>
      <diagonal/>
    </border>
  </borders>
  <cellStyleXfs count="51">
    <xf numFmtId="0" fontId="0" fillId="0" borderId="0"/>
    <xf numFmtId="0" fontId="11" fillId="0" borderId="3" applyNumberFormat="0" applyFill="0" applyAlignment="0" applyProtection="0"/>
    <xf numFmtId="0" fontId="12" fillId="0" borderId="4" applyNumberFormat="0" applyFill="0" applyAlignment="0" applyProtection="0"/>
    <xf numFmtId="0" fontId="13" fillId="0" borderId="5" applyNumberFormat="0" applyFill="0" applyAlignment="0" applyProtection="0"/>
    <xf numFmtId="0" fontId="17" fillId="5" borderId="6" applyNumberFormat="0" applyAlignment="0" applyProtection="0"/>
    <xf numFmtId="0" fontId="18" fillId="6" borderId="7" applyNumberFormat="0" applyAlignment="0" applyProtection="0"/>
    <xf numFmtId="0" fontId="19" fillId="6" borderId="6" applyNumberFormat="0" applyAlignment="0" applyProtection="0"/>
    <xf numFmtId="0" fontId="20" fillId="0" borderId="8" applyNumberFormat="0" applyFill="0" applyAlignment="0" applyProtection="0"/>
    <xf numFmtId="0" fontId="21" fillId="7" borderId="9" applyNumberFormat="0" applyAlignment="0" applyProtection="0"/>
    <xf numFmtId="0" fontId="8" fillId="0" borderId="11" applyNumberFormat="0" applyFill="0" applyAlignment="0" applyProtection="0"/>
    <xf numFmtId="0" fontId="25" fillId="0" borderId="0"/>
    <xf numFmtId="164" fontId="9"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0" fontId="26" fillId="0" borderId="0"/>
    <xf numFmtId="0" fontId="27" fillId="0" borderId="0"/>
    <xf numFmtId="0" fontId="1" fillId="0" borderId="0"/>
    <xf numFmtId="0" fontId="10" fillId="0" borderId="0" applyNumberFormat="0" applyFill="0" applyBorder="0" applyAlignment="0" applyProtection="0"/>
    <xf numFmtId="0" fontId="13" fillId="0" borderId="0" applyNumberFormat="0" applyFill="0" applyBorder="0" applyAlignment="0" applyProtection="0"/>
    <xf numFmtId="0" fontId="14" fillId="2" borderId="0" applyNumberFormat="0" applyBorder="0" applyAlignment="0" applyProtection="0"/>
    <xf numFmtId="0" fontId="15" fillId="3" borderId="0" applyNumberFormat="0" applyBorder="0" applyAlignment="0" applyProtection="0"/>
    <xf numFmtId="0" fontId="16" fillId="4" borderId="0" applyNumberFormat="0" applyBorder="0" applyAlignment="0" applyProtection="0"/>
    <xf numFmtId="0" fontId="22" fillId="0" borderId="0" applyNumberFormat="0" applyFill="0" applyBorder="0" applyAlignment="0" applyProtection="0"/>
    <xf numFmtId="0" fontId="1" fillId="8" borderId="10" applyNumberFormat="0" applyFont="0" applyAlignment="0" applyProtection="0"/>
    <xf numFmtId="0" fontId="23" fillId="0" borderId="0" applyNumberFormat="0" applyFill="0" applyBorder="0" applyAlignment="0" applyProtection="0"/>
    <xf numFmtId="0" fontId="24"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24"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24"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24"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24"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24"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164" fontId="1" fillId="0" borderId="0" applyFont="0" applyFill="0" applyBorder="0" applyAlignment="0" applyProtection="0"/>
  </cellStyleXfs>
  <cellXfs count="37">
    <xf numFmtId="0" fontId="0" fillId="0" borderId="0" xfId="0"/>
    <xf numFmtId="0" fontId="4" fillId="0" borderId="0" xfId="0" applyFont="1"/>
    <xf numFmtId="0" fontId="4" fillId="0" borderId="0" xfId="0" applyFont="1" applyAlignment="1">
      <alignment horizontal="left"/>
    </xf>
    <xf numFmtId="167" fontId="4" fillId="0" borderId="0" xfId="0" applyNumberFormat="1" applyFont="1"/>
    <xf numFmtId="165" fontId="4" fillId="0" borderId="0" xfId="0" applyNumberFormat="1" applyFont="1"/>
    <xf numFmtId="0" fontId="3" fillId="33" borderId="2" xfId="0" applyFont="1" applyFill="1" applyBorder="1" applyAlignment="1">
      <alignment horizontal="center" vertical="center" wrapText="1"/>
    </xf>
    <xf numFmtId="0" fontId="3" fillId="33" borderId="2" xfId="0" applyFont="1" applyFill="1" applyBorder="1" applyAlignment="1">
      <alignment horizontal="left" vertical="center" wrapText="1"/>
    </xf>
    <xf numFmtId="0" fontId="3" fillId="33" borderId="2" xfId="0" applyFont="1" applyFill="1" applyBorder="1" applyAlignment="1">
      <alignment horizontal="center" vertical="center"/>
    </xf>
    <xf numFmtId="167" fontId="3" fillId="33" borderId="2" xfId="0" applyNumberFormat="1" applyFont="1" applyFill="1" applyBorder="1" applyAlignment="1">
      <alignment horizontal="center" vertical="center" wrapText="1"/>
    </xf>
    <xf numFmtId="3" fontId="3" fillId="33" borderId="2" xfId="0" applyNumberFormat="1" applyFont="1" applyFill="1" applyBorder="1" applyAlignment="1">
      <alignment horizontal="center" vertical="center" wrapText="1"/>
    </xf>
    <xf numFmtId="166" fontId="3" fillId="33" borderId="2" xfId="0" applyNumberFormat="1" applyFont="1" applyFill="1" applyBorder="1" applyAlignment="1">
      <alignment horizontal="center" vertical="center" wrapText="1"/>
    </xf>
    <xf numFmtId="165" fontId="3" fillId="33" borderId="2" xfId="0" applyNumberFormat="1" applyFont="1" applyFill="1" applyBorder="1" applyAlignment="1">
      <alignment horizontal="center" vertical="center" wrapText="1"/>
    </xf>
    <xf numFmtId="0" fontId="3" fillId="33" borderId="1" xfId="0" applyFont="1" applyFill="1" applyBorder="1" applyAlignment="1">
      <alignment horizontal="center" vertical="center" wrapText="1"/>
    </xf>
    <xf numFmtId="0" fontId="3" fillId="33" borderId="1" xfId="0" applyFont="1" applyFill="1" applyBorder="1" applyAlignment="1">
      <alignment horizontal="left" vertical="center" wrapText="1"/>
    </xf>
    <xf numFmtId="0" fontId="3" fillId="33" borderId="1" xfId="0" applyFont="1" applyFill="1" applyBorder="1" applyAlignment="1">
      <alignment horizontal="center" vertical="center"/>
    </xf>
    <xf numFmtId="167" fontId="3" fillId="33" borderId="1" xfId="0" applyNumberFormat="1" applyFont="1" applyFill="1" applyBorder="1" applyAlignment="1">
      <alignment horizontal="center" vertical="center" wrapText="1"/>
    </xf>
    <xf numFmtId="3" fontId="3" fillId="33" borderId="1" xfId="0" applyNumberFormat="1" applyFont="1" applyFill="1" applyBorder="1" applyAlignment="1">
      <alignment horizontal="center" vertical="center" wrapText="1"/>
    </xf>
    <xf numFmtId="166" fontId="3" fillId="33" borderId="1" xfId="0" applyNumberFormat="1" applyFont="1" applyFill="1" applyBorder="1" applyAlignment="1">
      <alignment horizontal="center" vertical="center" wrapText="1"/>
    </xf>
    <xf numFmtId="165" fontId="3" fillId="33" borderId="1" xfId="0" applyNumberFormat="1" applyFont="1" applyFill="1" applyBorder="1" applyAlignment="1">
      <alignment horizontal="center" vertical="center" wrapText="1"/>
    </xf>
    <xf numFmtId="167" fontId="3" fillId="33" borderId="12" xfId="10" applyNumberFormat="1" applyFont="1" applyFill="1" applyBorder="1" applyAlignment="1">
      <alignment horizontal="center" vertical="center" wrapText="1"/>
    </xf>
    <xf numFmtId="0" fontId="3" fillId="33" borderId="0" xfId="0" applyFont="1" applyFill="1" applyAlignment="1">
      <alignment horizontal="center" vertical="center" wrapText="1"/>
    </xf>
    <xf numFmtId="16" fontId="3" fillId="33" borderId="1" xfId="0" applyNumberFormat="1" applyFont="1" applyFill="1" applyBorder="1" applyAlignment="1">
      <alignment horizontal="left" vertical="center" wrapText="1"/>
    </xf>
    <xf numFmtId="16" fontId="3" fillId="33" borderId="1" xfId="0" applyNumberFormat="1" applyFont="1" applyFill="1" applyBorder="1" applyAlignment="1">
      <alignment horizontal="center" vertical="center" wrapText="1"/>
    </xf>
    <xf numFmtId="0" fontId="2" fillId="33" borderId="1" xfId="0" applyFont="1" applyFill="1" applyBorder="1" applyAlignment="1">
      <alignment horizontal="center" vertical="center" wrapText="1"/>
    </xf>
    <xf numFmtId="0" fontId="2" fillId="33" borderId="1" xfId="0" applyFont="1" applyFill="1" applyBorder="1" applyAlignment="1">
      <alignment horizontal="left" vertical="center" wrapText="1"/>
    </xf>
    <xf numFmtId="0" fontId="2" fillId="33" borderId="1" xfId="0" applyFont="1" applyFill="1" applyBorder="1" applyAlignment="1">
      <alignment horizontal="center" vertical="center"/>
    </xf>
    <xf numFmtId="167" fontId="2" fillId="33" borderId="1" xfId="0" applyNumberFormat="1" applyFont="1" applyFill="1" applyBorder="1" applyAlignment="1">
      <alignment horizontal="center" vertical="center" wrapText="1"/>
    </xf>
    <xf numFmtId="3" fontId="2" fillId="33" borderId="1" xfId="0" applyNumberFormat="1" applyFont="1" applyFill="1" applyBorder="1" applyAlignment="1">
      <alignment horizontal="center" vertical="center" wrapText="1"/>
    </xf>
    <xf numFmtId="165" fontId="2" fillId="33" borderId="1" xfId="0" applyNumberFormat="1" applyFont="1" applyFill="1" applyBorder="1" applyAlignment="1">
      <alignment horizontal="center" vertical="center" wrapText="1"/>
    </xf>
    <xf numFmtId="49" fontId="3" fillId="33" borderId="1" xfId="0" applyNumberFormat="1" applyFont="1" applyFill="1" applyBorder="1" applyAlignment="1">
      <alignment horizontal="left" vertical="center" wrapText="1"/>
    </xf>
    <xf numFmtId="0" fontId="4" fillId="0" borderId="13" xfId="0" applyFont="1" applyBorder="1" applyAlignment="1">
      <alignment horizontal="center"/>
    </xf>
    <xf numFmtId="0" fontId="28" fillId="34" borderId="12" xfId="0" applyFont="1" applyFill="1" applyBorder="1" applyAlignment="1">
      <alignment horizontal="center" wrapText="1"/>
    </xf>
    <xf numFmtId="167" fontId="28" fillId="34" borderId="12" xfId="0" applyNumberFormat="1" applyFont="1" applyFill="1" applyBorder="1" applyAlignment="1">
      <alignment horizontal="center" wrapText="1"/>
    </xf>
    <xf numFmtId="3" fontId="28" fillId="34" borderId="12" xfId="0" applyNumberFormat="1" applyFont="1" applyFill="1" applyBorder="1" applyAlignment="1">
      <alignment horizontal="center" wrapText="1"/>
    </xf>
    <xf numFmtId="14" fontId="28" fillId="34" borderId="12" xfId="0" applyNumberFormat="1" applyFont="1" applyFill="1" applyBorder="1" applyAlignment="1">
      <alignment horizontal="center" wrapText="1"/>
    </xf>
    <xf numFmtId="168" fontId="28" fillId="34" borderId="12" xfId="0" applyNumberFormat="1" applyFont="1" applyFill="1" applyBorder="1" applyAlignment="1">
      <alignment horizontal="center" vertical="top" wrapText="1"/>
    </xf>
    <xf numFmtId="14" fontId="28" fillId="34" borderId="12" xfId="0" applyNumberFormat="1" applyFont="1" applyFill="1" applyBorder="1" applyAlignment="1">
      <alignment horizontal="center" vertical="top" wrapText="1"/>
    </xf>
  </cellXfs>
  <cellStyles count="51">
    <cellStyle name="20% - Accent1 2" xfId="27" xr:uid="{2FB6529E-55E2-49E6-9098-8D625CA97D45}"/>
    <cellStyle name="20% - Accent2 2" xfId="31" xr:uid="{0565AB61-0F18-4C30-B3E5-29291BEE1E0B}"/>
    <cellStyle name="20% - Accent3 2" xfId="35" xr:uid="{6AA8EA4A-81ED-4204-9FC1-16B43FA8D1AB}"/>
    <cellStyle name="20% - Accent4 2" xfId="39" xr:uid="{F3878393-51BB-48FF-A4FE-0F7637201673}"/>
    <cellStyle name="20% - Accent5 2" xfId="43" xr:uid="{8F14846B-115D-4535-8FE3-D00B7F8EB882}"/>
    <cellStyle name="20% - Accent6 2" xfId="47" xr:uid="{60A8F5E8-0868-4750-8082-AA8463221B7F}"/>
    <cellStyle name="40% - Accent1 2" xfId="28" xr:uid="{43A3A0D7-289C-4840-8C6D-9AB43ABD905F}"/>
    <cellStyle name="40% - Accent2 2" xfId="32" xr:uid="{E63D1501-795F-4E12-900C-64C6FF8ADFC3}"/>
    <cellStyle name="40% - Accent3 2" xfId="36" xr:uid="{3EBC953C-F5C6-4D13-BF43-0D6A5ACE0741}"/>
    <cellStyle name="40% - Accent4 2" xfId="40" xr:uid="{1D6BC655-2B53-4A22-8685-FC521B55D52F}"/>
    <cellStyle name="40% - Accent5 2" xfId="44" xr:uid="{DD2107B7-6A4B-4A7A-82FB-03AE55E21F75}"/>
    <cellStyle name="40% - Accent6 2" xfId="48" xr:uid="{73B7FE04-FF40-48A4-92CA-193BAA26F9FC}"/>
    <cellStyle name="60% - Accent1 2" xfId="29" xr:uid="{9E3F81C7-45AF-49F8-9DF2-B1B282ABB0EC}"/>
    <cellStyle name="60% - Accent2 2" xfId="33" xr:uid="{CA43F6D1-F7A9-4A1C-A4A3-48800CC834A2}"/>
    <cellStyle name="60% - Accent3 2" xfId="37" xr:uid="{0A8B62CF-19B2-4734-91AF-7F8109E8E8CC}"/>
    <cellStyle name="60% - Accent4 2" xfId="41" xr:uid="{16723EF4-66D9-496A-A6C2-24C27507E5D0}"/>
    <cellStyle name="60% - Accent5 2" xfId="45" xr:uid="{85B17387-5B33-4B60-8219-BCB4AA7BABDA}"/>
    <cellStyle name="60% - Accent6 2" xfId="49" xr:uid="{7856C115-BE0E-4AF1-9FE8-3B188998A90C}"/>
    <cellStyle name="Accent1 2" xfId="26" xr:uid="{F8BE2E02-E598-4FE4-9D73-09FA2BCB3BD4}"/>
    <cellStyle name="Accent2 2" xfId="30" xr:uid="{07AC327B-F104-4B49-AFBF-642CD54D2273}"/>
    <cellStyle name="Accent3 2" xfId="34" xr:uid="{E66E30B0-61F7-4724-8339-C94C29996A4F}"/>
    <cellStyle name="Accent4 2" xfId="38" xr:uid="{0D2B782D-3DB2-4953-9931-074BA0D7E24F}"/>
    <cellStyle name="Accent5 2" xfId="42" xr:uid="{5BF3C71F-7E42-4AB1-BA8F-4EB126DDD378}"/>
    <cellStyle name="Accent6 2" xfId="46" xr:uid="{DCC8126E-C788-4FBA-BB62-91F6B52AFEF8}"/>
    <cellStyle name="Bad 2" xfId="21" xr:uid="{ABB3889D-7D3A-4C4D-915F-F20C1151B875}"/>
    <cellStyle name="Calculation" xfId="6" builtinId="22" customBuiltin="1"/>
    <cellStyle name="Check Cell" xfId="8" builtinId="23" customBuiltin="1"/>
    <cellStyle name="Comma 2" xfId="13" xr:uid="{6E938BD3-3F84-4BCF-8124-E242F64FACC7}"/>
    <cellStyle name="Comma 3" xfId="50" xr:uid="{B18FE539-268F-4710-999C-1CA46BC66728}"/>
    <cellStyle name="Comma 4" xfId="11" xr:uid="{2B866626-5D78-458E-A6D0-26035F8515AE}"/>
    <cellStyle name="Explanatory Text 2" xfId="25" xr:uid="{A80A6052-F89D-4A46-A057-807CD94D5272}"/>
    <cellStyle name="Good 2" xfId="20" xr:uid="{DB63DC23-6E0D-434F-876F-1A27D9834553}"/>
    <cellStyle name="Heading 1" xfId="1" builtinId="16" customBuiltin="1"/>
    <cellStyle name="Heading 2" xfId="2" builtinId="17" customBuiltin="1"/>
    <cellStyle name="Heading 3" xfId="3" builtinId="18" customBuiltin="1"/>
    <cellStyle name="Heading 4 2" xfId="19" xr:uid="{A46EF1F7-4EF7-40DF-B72D-C24B87C49EFC}"/>
    <cellStyle name="Input" xfId="4" builtinId="20" customBuiltin="1"/>
    <cellStyle name="Linked Cell" xfId="7" builtinId="24" customBuiltin="1"/>
    <cellStyle name="Neutral 2" xfId="22" xr:uid="{C71EACB1-CBB9-4479-8271-BDF20F017142}"/>
    <cellStyle name="Normal" xfId="0" builtinId="0"/>
    <cellStyle name="Normal 2" xfId="12" xr:uid="{1DF33F59-4785-4B33-A62F-9D0653356D7C}"/>
    <cellStyle name="Normal 2 2" xfId="15" xr:uid="{27E0D748-6631-4102-BE6C-46405F24438B}"/>
    <cellStyle name="Normal 3" xfId="16" xr:uid="{0F9CA8B8-B4C3-4DC3-9E38-116BACED4923}"/>
    <cellStyle name="Normal 4" xfId="14" xr:uid="{3CFB5542-7522-486A-A0A2-6DD9B018AD15}"/>
    <cellStyle name="Normal 5" xfId="17" xr:uid="{C60A9C9D-B61B-40E2-A203-10AB4F7AC664}"/>
    <cellStyle name="Normal 6" xfId="10" xr:uid="{CC8D0FF6-716F-4D91-AA84-7AC259C1D8B7}"/>
    <cellStyle name="Note 2" xfId="24" xr:uid="{93EB5D12-E150-461F-B3AD-E5FED39DC9EB}"/>
    <cellStyle name="Output" xfId="5" builtinId="21" customBuiltin="1"/>
    <cellStyle name="Title 2" xfId="18" xr:uid="{011158E3-0385-4AF4-8E64-437219DD33A4}"/>
    <cellStyle name="Total" xfId="9" builtinId="25" customBuiltin="1"/>
    <cellStyle name="Warning Text 2" xfId="23" xr:uid="{2A44B7A6-9EAF-44A3-8AAA-4817BAC1C3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X:\CE%20-%20PROGRAM\Apeluri\14.03.2025_estimari%20implementare%20PR%20Bi%20in%20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lendar CA CB"/>
      <sheetName val="calendar cu CI"/>
      <sheetName val="13.01.25_CE"/>
      <sheetName val="04.02"/>
      <sheetName val="27.02"/>
      <sheetName val="24.04"/>
      <sheetName val="MTR"/>
      <sheetName val="CA CB"/>
      <sheetName val="centralizator P supractr"/>
      <sheetName val="etapizate"/>
      <sheetName val="CAsupractr_04.25"/>
      <sheetName val="CAsupractr_03.25"/>
      <sheetName val="tip proiecte"/>
    </sheetNames>
    <sheetDataSet>
      <sheetData sheetId="0">
        <row r="5">
          <cell r="K5">
            <v>26746356.383012701</v>
          </cell>
        </row>
        <row r="8">
          <cell r="K8">
            <v>64786988.289999999</v>
          </cell>
        </row>
        <row r="9">
          <cell r="K9">
            <v>64786988.289999999</v>
          </cell>
        </row>
        <row r="10">
          <cell r="K10">
            <v>51196254.740000002</v>
          </cell>
        </row>
        <row r="13">
          <cell r="K13">
            <v>6588320.2599999998</v>
          </cell>
        </row>
        <row r="14">
          <cell r="K14">
            <v>1344430.4</v>
          </cell>
        </row>
        <row r="15">
          <cell r="K15">
            <v>4821648.4000000004</v>
          </cell>
        </row>
        <row r="16">
          <cell r="K16">
            <v>3503766.62</v>
          </cell>
        </row>
        <row r="17">
          <cell r="K17">
            <v>8361128.8399999999</v>
          </cell>
        </row>
        <row r="18">
          <cell r="K18">
            <v>1269493.71</v>
          </cell>
        </row>
        <row r="21">
          <cell r="K21">
            <v>1955800.96</v>
          </cell>
        </row>
        <row r="22">
          <cell r="K22">
            <v>29357349.329999998</v>
          </cell>
        </row>
        <row r="25">
          <cell r="K25">
            <v>21524259.149999999</v>
          </cell>
        </row>
        <row r="26">
          <cell r="K26">
            <v>3224735.6</v>
          </cell>
        </row>
        <row r="27">
          <cell r="K27">
            <v>12097926.74</v>
          </cell>
        </row>
      </sheetData>
      <sheetData sheetId="1" refreshError="1"/>
      <sheetData sheetId="2" refreshError="1"/>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CC142A-4831-4421-A499-FC297F3E8579}">
  <sheetPr>
    <tabColor theme="7"/>
  </sheetPr>
  <dimension ref="A1:W40"/>
  <sheetViews>
    <sheetView tabSelected="1" zoomScaleNormal="100" zoomScaleSheetLayoutView="47" workbookViewId="0">
      <selection activeCell="F2" sqref="F2"/>
    </sheetView>
  </sheetViews>
  <sheetFormatPr defaultColWidth="8.85546875" defaultRowHeight="12.75" x14ac:dyDescent="0.2"/>
  <cols>
    <col min="1" max="1" width="6.85546875" style="1" bestFit="1" customWidth="1"/>
    <col min="2" max="3" width="18.85546875" style="1" customWidth="1"/>
    <col min="4" max="4" width="24.7109375" style="1" customWidth="1"/>
    <col min="5" max="5" width="40" style="2" customWidth="1"/>
    <col min="6" max="6" width="48.140625" style="1" customWidth="1"/>
    <col min="7" max="7" width="17" style="1" customWidth="1"/>
    <col min="8" max="8" width="14.7109375" style="1" customWidth="1"/>
    <col min="9" max="9" width="15.7109375" style="1" customWidth="1"/>
    <col min="10" max="10" width="18.85546875" style="3" customWidth="1"/>
    <col min="11" max="11" width="18.140625" style="1" customWidth="1"/>
    <col min="12" max="12" width="12" style="1" customWidth="1"/>
    <col min="13" max="13" width="27.42578125" style="1" customWidth="1"/>
    <col min="14" max="14" width="14.85546875" style="1" customWidth="1"/>
    <col min="15" max="17" width="19.140625" style="1" customWidth="1"/>
    <col min="18" max="19" width="17.28515625" style="1" customWidth="1"/>
    <col min="20" max="20" width="17.28515625" style="4" customWidth="1"/>
    <col min="21" max="21" width="17" style="1" customWidth="1"/>
    <col min="22" max="22" width="19.85546875" style="1" customWidth="1"/>
    <col min="23" max="23" width="32.42578125" style="1" customWidth="1"/>
    <col min="24" max="16384" width="8.85546875" style="1"/>
  </cols>
  <sheetData>
    <row r="1" spans="1:23" s="30" customFormat="1" ht="105" customHeight="1" x14ac:dyDescent="0.3">
      <c r="A1" s="31" t="s">
        <v>0</v>
      </c>
      <c r="B1" s="31" t="s">
        <v>1</v>
      </c>
      <c r="C1" s="31" t="s">
        <v>2</v>
      </c>
      <c r="D1" s="31" t="s">
        <v>3</v>
      </c>
      <c r="E1" s="31" t="s">
        <v>160</v>
      </c>
      <c r="F1" s="31" t="s">
        <v>161</v>
      </c>
      <c r="G1" s="31" t="s">
        <v>162</v>
      </c>
      <c r="H1" s="31" t="s">
        <v>4</v>
      </c>
      <c r="I1" s="31" t="s">
        <v>5</v>
      </c>
      <c r="J1" s="32" t="s">
        <v>163</v>
      </c>
      <c r="K1" s="33" t="s">
        <v>6</v>
      </c>
      <c r="L1" s="31" t="s">
        <v>7</v>
      </c>
      <c r="M1" s="31" t="s">
        <v>8</v>
      </c>
      <c r="N1" s="31" t="s">
        <v>149</v>
      </c>
      <c r="O1" s="31" t="s">
        <v>9</v>
      </c>
      <c r="P1" s="31" t="s">
        <v>10</v>
      </c>
      <c r="Q1" s="31" t="s">
        <v>11</v>
      </c>
      <c r="R1" s="34" t="s">
        <v>12</v>
      </c>
      <c r="S1" s="34" t="s">
        <v>13</v>
      </c>
      <c r="T1" s="35" t="s">
        <v>164</v>
      </c>
      <c r="U1" s="36" t="s">
        <v>165</v>
      </c>
      <c r="V1" s="36" t="s">
        <v>166</v>
      </c>
      <c r="W1" s="36" t="s">
        <v>14</v>
      </c>
    </row>
    <row r="2" spans="1:23" ht="90" x14ac:dyDescent="0.2">
      <c r="A2" s="5">
        <v>1</v>
      </c>
      <c r="B2" s="5" t="s">
        <v>15</v>
      </c>
      <c r="C2" s="5" t="s">
        <v>146</v>
      </c>
      <c r="D2" s="5" t="s">
        <v>16</v>
      </c>
      <c r="E2" s="6" t="s">
        <v>17</v>
      </c>
      <c r="F2" s="5" t="s">
        <v>18</v>
      </c>
      <c r="G2" s="7" t="s">
        <v>19</v>
      </c>
      <c r="H2" s="5">
        <v>122.172</v>
      </c>
      <c r="I2" s="5" t="s">
        <v>20</v>
      </c>
      <c r="J2" s="8">
        <v>37000000</v>
      </c>
      <c r="K2" s="9">
        <v>14800000</v>
      </c>
      <c r="L2" s="5" t="s">
        <v>21</v>
      </c>
      <c r="M2" s="5" t="s">
        <v>22</v>
      </c>
      <c r="N2" s="5" t="s">
        <v>150</v>
      </c>
      <c r="O2" s="10">
        <v>45309</v>
      </c>
      <c r="P2" s="10">
        <v>45313</v>
      </c>
      <c r="Q2" s="10">
        <v>45344</v>
      </c>
      <c r="R2" s="11">
        <v>45444</v>
      </c>
      <c r="S2" s="11">
        <v>45717</v>
      </c>
      <c r="T2" s="11">
        <v>45748</v>
      </c>
      <c r="U2" s="11">
        <v>45778</v>
      </c>
      <c r="V2" s="11">
        <v>45748</v>
      </c>
      <c r="W2" s="11">
        <v>47453</v>
      </c>
    </row>
    <row r="3" spans="1:23" ht="90" x14ac:dyDescent="0.2">
      <c r="A3" s="12">
        <v>2</v>
      </c>
      <c r="B3" s="12" t="s">
        <v>15</v>
      </c>
      <c r="C3" s="12" t="s">
        <v>146</v>
      </c>
      <c r="D3" s="12" t="s">
        <v>16</v>
      </c>
      <c r="E3" s="13" t="s">
        <v>23</v>
      </c>
      <c r="F3" s="12" t="s">
        <v>18</v>
      </c>
      <c r="G3" s="14" t="s">
        <v>19</v>
      </c>
      <c r="H3" s="12">
        <v>121.172</v>
      </c>
      <c r="I3" s="12" t="s">
        <v>20</v>
      </c>
      <c r="J3" s="15">
        <v>17208792.362</v>
      </c>
      <c r="K3" s="16">
        <v>6912317</v>
      </c>
      <c r="L3" s="12" t="s">
        <v>21</v>
      </c>
      <c r="M3" s="12" t="s">
        <v>22</v>
      </c>
      <c r="N3" s="12" t="s">
        <v>150</v>
      </c>
      <c r="O3" s="17">
        <v>45363</v>
      </c>
      <c r="P3" s="17">
        <v>45432</v>
      </c>
      <c r="Q3" s="17">
        <v>45463</v>
      </c>
      <c r="R3" s="18">
        <v>45505</v>
      </c>
      <c r="S3" s="18">
        <v>45748</v>
      </c>
      <c r="T3" s="18">
        <v>45778</v>
      </c>
      <c r="U3" s="18">
        <v>45839</v>
      </c>
      <c r="V3" s="18">
        <v>45778</v>
      </c>
      <c r="W3" s="18">
        <v>47482</v>
      </c>
    </row>
    <row r="4" spans="1:23" ht="60" x14ac:dyDescent="0.2">
      <c r="A4" s="12">
        <v>3</v>
      </c>
      <c r="B4" s="12" t="s">
        <v>15</v>
      </c>
      <c r="C4" s="12" t="s">
        <v>146</v>
      </c>
      <c r="D4" s="12" t="s">
        <v>24</v>
      </c>
      <c r="E4" s="13" t="s">
        <v>25</v>
      </c>
      <c r="F4" s="12" t="s">
        <v>26</v>
      </c>
      <c r="G4" s="14" t="s">
        <v>27</v>
      </c>
      <c r="H4" s="12" t="s">
        <v>28</v>
      </c>
      <c r="I4" s="12" t="s">
        <v>20</v>
      </c>
      <c r="J4" s="15">
        <v>97500000</v>
      </c>
      <c r="K4" s="16">
        <v>39000000</v>
      </c>
      <c r="L4" s="12" t="s">
        <v>21</v>
      </c>
      <c r="M4" s="12" t="s">
        <v>29</v>
      </c>
      <c r="N4" s="12" t="s">
        <v>150</v>
      </c>
      <c r="O4" s="17">
        <v>45411</v>
      </c>
      <c r="P4" s="17">
        <v>45453</v>
      </c>
      <c r="Q4" s="17">
        <v>45483</v>
      </c>
      <c r="R4" s="18">
        <v>45474</v>
      </c>
      <c r="S4" s="18">
        <v>45778</v>
      </c>
      <c r="T4" s="18">
        <v>45778</v>
      </c>
      <c r="U4" s="18">
        <v>45839</v>
      </c>
      <c r="V4" s="18">
        <v>45778</v>
      </c>
      <c r="W4" s="18">
        <v>47482</v>
      </c>
    </row>
    <row r="5" spans="1:23" ht="106.5" customHeight="1" x14ac:dyDescent="0.2">
      <c r="A5" s="12">
        <v>4</v>
      </c>
      <c r="B5" s="12" t="s">
        <v>15</v>
      </c>
      <c r="C5" s="12" t="s">
        <v>146</v>
      </c>
      <c r="D5" s="12" t="s">
        <v>30</v>
      </c>
      <c r="E5" s="13" t="s">
        <v>31</v>
      </c>
      <c r="F5" s="12" t="s">
        <v>32</v>
      </c>
      <c r="G5" s="12" t="s">
        <v>33</v>
      </c>
      <c r="H5" s="12" t="s">
        <v>34</v>
      </c>
      <c r="I5" s="12" t="s">
        <v>20</v>
      </c>
      <c r="J5" s="15">
        <f>ROUND(('[1]Calendar CA CB'!K5/5),0)</f>
        <v>5349271</v>
      </c>
      <c r="K5" s="16">
        <f>ROUND((J5*0.4),0)</f>
        <v>2139708</v>
      </c>
      <c r="L5" s="12" t="s">
        <v>21</v>
      </c>
      <c r="M5" s="12" t="s">
        <v>35</v>
      </c>
      <c r="N5" s="12" t="s">
        <v>151</v>
      </c>
      <c r="O5" s="18">
        <v>45444</v>
      </c>
      <c r="P5" s="18">
        <v>45444</v>
      </c>
      <c r="Q5" s="18">
        <v>45474</v>
      </c>
      <c r="R5" s="18" t="s">
        <v>36</v>
      </c>
      <c r="S5" s="18" t="s">
        <v>36</v>
      </c>
      <c r="T5" s="18">
        <v>45474</v>
      </c>
      <c r="U5" s="18">
        <v>45474</v>
      </c>
      <c r="V5" s="18">
        <v>45505</v>
      </c>
      <c r="W5" s="18">
        <v>46235</v>
      </c>
    </row>
    <row r="6" spans="1:23" ht="60" x14ac:dyDescent="0.2">
      <c r="A6" s="12">
        <v>5</v>
      </c>
      <c r="B6" s="12" t="s">
        <v>15</v>
      </c>
      <c r="C6" s="12" t="s">
        <v>146</v>
      </c>
      <c r="D6" s="12" t="s">
        <v>37</v>
      </c>
      <c r="E6" s="13" t="s">
        <v>38</v>
      </c>
      <c r="F6" s="12" t="s">
        <v>39</v>
      </c>
      <c r="G6" s="14" t="s">
        <v>40</v>
      </c>
      <c r="H6" s="12" t="s">
        <v>41</v>
      </c>
      <c r="I6" s="12" t="s">
        <v>20</v>
      </c>
      <c r="J6" s="15">
        <f>ROUND((SUM('[1]Calendar CA CB'!K8:K10)/4.9774),0)</f>
        <v>36318205</v>
      </c>
      <c r="K6" s="16">
        <f>ROUND((J6*0.4),0)</f>
        <v>14527282</v>
      </c>
      <c r="L6" s="12" t="s">
        <v>21</v>
      </c>
      <c r="M6" s="12" t="s">
        <v>42</v>
      </c>
      <c r="N6" s="12" t="s">
        <v>151</v>
      </c>
      <c r="O6" s="18">
        <v>45444</v>
      </c>
      <c r="P6" s="18">
        <v>45444</v>
      </c>
      <c r="Q6" s="18">
        <v>45474</v>
      </c>
      <c r="R6" s="18" t="s">
        <v>36</v>
      </c>
      <c r="S6" s="18" t="s">
        <v>36</v>
      </c>
      <c r="T6" s="18">
        <v>45474</v>
      </c>
      <c r="U6" s="18">
        <v>45536</v>
      </c>
      <c r="V6" s="18">
        <v>45536</v>
      </c>
      <c r="W6" s="18">
        <v>46235</v>
      </c>
    </row>
    <row r="7" spans="1:23" ht="90" x14ac:dyDescent="0.2">
      <c r="A7" s="12">
        <v>6</v>
      </c>
      <c r="B7" s="12" t="s">
        <v>15</v>
      </c>
      <c r="C7" s="12" t="s">
        <v>146</v>
      </c>
      <c r="D7" s="12" t="s">
        <v>16</v>
      </c>
      <c r="E7" s="13" t="s">
        <v>43</v>
      </c>
      <c r="F7" s="12" t="s">
        <v>18</v>
      </c>
      <c r="G7" s="14" t="s">
        <v>19</v>
      </c>
      <c r="H7" s="12">
        <v>121</v>
      </c>
      <c r="I7" s="12" t="s">
        <v>20</v>
      </c>
      <c r="J7" s="15">
        <f>SUM('[1]Calendar CA CB'!K13:K18)/5</f>
        <v>5177757.6459999997</v>
      </c>
      <c r="K7" s="16">
        <f>J7*0.4</f>
        <v>2071103.0584</v>
      </c>
      <c r="L7" s="12" t="s">
        <v>21</v>
      </c>
      <c r="M7" s="12" t="s">
        <v>22</v>
      </c>
      <c r="N7" s="12" t="s">
        <v>151</v>
      </c>
      <c r="O7" s="18">
        <v>45444</v>
      </c>
      <c r="P7" s="18">
        <v>45444</v>
      </c>
      <c r="Q7" s="18">
        <v>45474</v>
      </c>
      <c r="R7" s="18" t="s">
        <v>36</v>
      </c>
      <c r="S7" s="18" t="s">
        <v>36</v>
      </c>
      <c r="T7" s="18">
        <v>45474</v>
      </c>
      <c r="U7" s="18">
        <v>45536</v>
      </c>
      <c r="V7" s="18">
        <v>45536</v>
      </c>
      <c r="W7" s="18">
        <v>46235</v>
      </c>
    </row>
    <row r="8" spans="1:23" ht="93.75" customHeight="1" x14ac:dyDescent="0.2">
      <c r="A8" s="12">
        <v>7</v>
      </c>
      <c r="B8" s="12" t="s">
        <v>15</v>
      </c>
      <c r="C8" s="12" t="s">
        <v>146</v>
      </c>
      <c r="D8" s="12" t="s">
        <v>16</v>
      </c>
      <c r="E8" s="13" t="s">
        <v>44</v>
      </c>
      <c r="F8" s="12" t="s">
        <v>18</v>
      </c>
      <c r="G8" s="14" t="s">
        <v>19</v>
      </c>
      <c r="H8" s="12">
        <v>122</v>
      </c>
      <c r="I8" s="12" t="s">
        <v>20</v>
      </c>
      <c r="J8" s="15">
        <f>SUM('[1]Calendar CA CB'!K21:K22)/5</f>
        <v>6262630.0580000002</v>
      </c>
      <c r="K8" s="16">
        <f>J8*0.4</f>
        <v>2505052.0232000002</v>
      </c>
      <c r="L8" s="12" t="s">
        <v>21</v>
      </c>
      <c r="M8" s="12" t="s">
        <v>22</v>
      </c>
      <c r="N8" s="12" t="s">
        <v>151</v>
      </c>
      <c r="O8" s="18">
        <v>45444</v>
      </c>
      <c r="P8" s="18">
        <v>45444</v>
      </c>
      <c r="Q8" s="18">
        <v>45474</v>
      </c>
      <c r="R8" s="18" t="s">
        <v>36</v>
      </c>
      <c r="S8" s="18" t="s">
        <v>36</v>
      </c>
      <c r="T8" s="18">
        <v>45474</v>
      </c>
      <c r="U8" s="18">
        <v>45536</v>
      </c>
      <c r="V8" s="18">
        <v>45536</v>
      </c>
      <c r="W8" s="18">
        <v>46235</v>
      </c>
    </row>
    <row r="9" spans="1:23" ht="93.75" customHeight="1" x14ac:dyDescent="0.2">
      <c r="A9" s="12">
        <v>8</v>
      </c>
      <c r="B9" s="12" t="s">
        <v>15</v>
      </c>
      <c r="C9" s="12" t="s">
        <v>146</v>
      </c>
      <c r="D9" s="12" t="s">
        <v>16</v>
      </c>
      <c r="E9" s="13" t="s">
        <v>45</v>
      </c>
      <c r="F9" s="12" t="s">
        <v>18</v>
      </c>
      <c r="G9" s="12" t="s">
        <v>46</v>
      </c>
      <c r="H9" s="12">
        <v>123</v>
      </c>
      <c r="I9" s="12" t="s">
        <v>20</v>
      </c>
      <c r="J9" s="15">
        <f>SUM('[1]Calendar CA CB'!K25:K27)/5</f>
        <v>7369384.2980000004</v>
      </c>
      <c r="K9" s="16">
        <f>J9*0.4</f>
        <v>2947753.7192000002</v>
      </c>
      <c r="L9" s="12" t="s">
        <v>21</v>
      </c>
      <c r="M9" s="12" t="s">
        <v>47</v>
      </c>
      <c r="N9" s="12" t="s">
        <v>151</v>
      </c>
      <c r="O9" s="18">
        <v>45444</v>
      </c>
      <c r="P9" s="18">
        <v>45444</v>
      </c>
      <c r="Q9" s="18">
        <v>45474</v>
      </c>
      <c r="R9" s="18" t="s">
        <v>36</v>
      </c>
      <c r="S9" s="18" t="s">
        <v>36</v>
      </c>
      <c r="T9" s="18">
        <v>45474</v>
      </c>
      <c r="U9" s="18">
        <v>45536</v>
      </c>
      <c r="V9" s="18">
        <v>45536</v>
      </c>
      <c r="W9" s="18">
        <v>46235</v>
      </c>
    </row>
    <row r="10" spans="1:23" ht="108.75" customHeight="1" x14ac:dyDescent="0.2">
      <c r="A10" s="12">
        <v>9</v>
      </c>
      <c r="B10" s="12" t="s">
        <v>15</v>
      </c>
      <c r="C10" s="12" t="s">
        <v>146</v>
      </c>
      <c r="D10" s="12" t="s">
        <v>48</v>
      </c>
      <c r="E10" s="13" t="s">
        <v>49</v>
      </c>
      <c r="F10" s="12" t="s">
        <v>50</v>
      </c>
      <c r="G10" s="14" t="s">
        <v>51</v>
      </c>
      <c r="H10" s="12">
        <v>166</v>
      </c>
      <c r="I10" s="12" t="s">
        <v>20</v>
      </c>
      <c r="J10" s="19">
        <v>166896.16339083423</v>
      </c>
      <c r="K10" s="16">
        <f>ROUND((J10*0.4),0)</f>
        <v>66758</v>
      </c>
      <c r="L10" s="12" t="s">
        <v>21</v>
      </c>
      <c r="M10" s="12" t="s">
        <v>52</v>
      </c>
      <c r="N10" s="12" t="s">
        <v>151</v>
      </c>
      <c r="O10" s="18">
        <v>45444</v>
      </c>
      <c r="P10" s="18">
        <v>45444</v>
      </c>
      <c r="Q10" s="18">
        <v>45474</v>
      </c>
      <c r="R10" s="18" t="s">
        <v>36</v>
      </c>
      <c r="S10" s="18" t="s">
        <v>36</v>
      </c>
      <c r="T10" s="18">
        <v>45474</v>
      </c>
      <c r="U10" s="18">
        <v>45536</v>
      </c>
      <c r="V10" s="18">
        <v>45627</v>
      </c>
      <c r="W10" s="18">
        <v>46235</v>
      </c>
    </row>
    <row r="11" spans="1:23" ht="93.75" customHeight="1" x14ac:dyDescent="0.2">
      <c r="A11" s="12">
        <v>10</v>
      </c>
      <c r="B11" s="12" t="s">
        <v>15</v>
      </c>
      <c r="C11" s="12" t="s">
        <v>146</v>
      </c>
      <c r="D11" s="12" t="s">
        <v>53</v>
      </c>
      <c r="E11" s="13" t="s">
        <v>54</v>
      </c>
      <c r="F11" s="12" t="s">
        <v>55</v>
      </c>
      <c r="G11" s="14" t="s">
        <v>56</v>
      </c>
      <c r="H11" s="12" t="s">
        <v>57</v>
      </c>
      <c r="I11" s="12" t="s">
        <v>20</v>
      </c>
      <c r="J11" s="15">
        <v>37500175</v>
      </c>
      <c r="K11" s="16">
        <v>15000070</v>
      </c>
      <c r="L11" s="12" t="s">
        <v>21</v>
      </c>
      <c r="M11" s="12" t="s">
        <v>58</v>
      </c>
      <c r="N11" s="12" t="s">
        <v>150</v>
      </c>
      <c r="O11" s="17">
        <v>45450</v>
      </c>
      <c r="P11" s="17">
        <v>45481</v>
      </c>
      <c r="Q11" s="17">
        <v>45544</v>
      </c>
      <c r="R11" s="18">
        <v>45536</v>
      </c>
      <c r="S11" s="18">
        <v>45627</v>
      </c>
      <c r="T11" s="18">
        <v>45658</v>
      </c>
      <c r="U11" s="18">
        <v>45778</v>
      </c>
      <c r="V11" s="18">
        <v>45717</v>
      </c>
      <c r="W11" s="18">
        <v>47482</v>
      </c>
    </row>
    <row r="12" spans="1:23" ht="90" x14ac:dyDescent="0.2">
      <c r="A12" s="12">
        <v>11</v>
      </c>
      <c r="B12" s="12" t="s">
        <v>15</v>
      </c>
      <c r="C12" s="12" t="s">
        <v>146</v>
      </c>
      <c r="D12" s="12" t="s">
        <v>16</v>
      </c>
      <c r="E12" s="13" t="s">
        <v>59</v>
      </c>
      <c r="F12" s="12" t="s">
        <v>18</v>
      </c>
      <c r="G12" s="12" t="s">
        <v>46</v>
      </c>
      <c r="H12" s="12">
        <v>123</v>
      </c>
      <c r="I12" s="12" t="s">
        <v>20</v>
      </c>
      <c r="J12" s="15">
        <v>39663009</v>
      </c>
      <c r="K12" s="16">
        <v>15927590.800000001</v>
      </c>
      <c r="L12" s="12" t="s">
        <v>21</v>
      </c>
      <c r="M12" s="12" t="s">
        <v>60</v>
      </c>
      <c r="N12" s="12" t="s">
        <v>150</v>
      </c>
      <c r="O12" s="17">
        <v>45471</v>
      </c>
      <c r="P12" s="17">
        <v>45611</v>
      </c>
      <c r="Q12" s="17">
        <v>45642</v>
      </c>
      <c r="R12" s="18">
        <v>45689</v>
      </c>
      <c r="S12" s="18">
        <v>45778</v>
      </c>
      <c r="T12" s="18">
        <v>45809</v>
      </c>
      <c r="U12" s="18">
        <v>45901</v>
      </c>
      <c r="V12" s="18">
        <v>45809</v>
      </c>
      <c r="W12" s="18">
        <v>47482</v>
      </c>
    </row>
    <row r="13" spans="1:23" ht="60" x14ac:dyDescent="0.2">
      <c r="A13" s="12">
        <v>12</v>
      </c>
      <c r="B13" s="12" t="s">
        <v>15</v>
      </c>
      <c r="C13" s="12" t="s">
        <v>146</v>
      </c>
      <c r="D13" s="12" t="s">
        <v>61</v>
      </c>
      <c r="E13" s="13" t="s">
        <v>62</v>
      </c>
      <c r="F13" s="12" t="s">
        <v>63</v>
      </c>
      <c r="G13" s="14" t="s">
        <v>64</v>
      </c>
      <c r="H13" s="20" t="s">
        <v>65</v>
      </c>
      <c r="I13" s="12" t="s">
        <v>20</v>
      </c>
      <c r="J13" s="15">
        <v>37627724</v>
      </c>
      <c r="K13" s="16">
        <v>30102179</v>
      </c>
      <c r="L13" s="12" t="s">
        <v>21</v>
      </c>
      <c r="M13" s="12" t="s">
        <v>66</v>
      </c>
      <c r="N13" s="12" t="s">
        <v>150</v>
      </c>
      <c r="O13" s="17">
        <v>45607</v>
      </c>
      <c r="P13" s="17">
        <v>45691</v>
      </c>
      <c r="Q13" s="17">
        <v>45705</v>
      </c>
      <c r="R13" s="18">
        <v>45734</v>
      </c>
      <c r="S13" s="18">
        <v>45992</v>
      </c>
      <c r="T13" s="18">
        <v>46054</v>
      </c>
      <c r="U13" s="18">
        <v>46143</v>
      </c>
      <c r="V13" s="18">
        <v>46082</v>
      </c>
      <c r="W13" s="18">
        <v>47482</v>
      </c>
    </row>
    <row r="14" spans="1:23" ht="60" x14ac:dyDescent="0.2">
      <c r="A14" s="12">
        <v>13</v>
      </c>
      <c r="B14" s="12" t="s">
        <v>15</v>
      </c>
      <c r="C14" s="12" t="s">
        <v>146</v>
      </c>
      <c r="D14" s="12" t="s">
        <v>67</v>
      </c>
      <c r="E14" s="13" t="s">
        <v>68</v>
      </c>
      <c r="F14" s="12" t="s">
        <v>39</v>
      </c>
      <c r="G14" s="14" t="s">
        <v>69</v>
      </c>
      <c r="H14" s="12" t="s">
        <v>70</v>
      </c>
      <c r="I14" s="12" t="s">
        <v>20</v>
      </c>
      <c r="J14" s="15">
        <f>((25746052+9084304.41)*2.5)</f>
        <v>87075891.024999991</v>
      </c>
      <c r="K14" s="16">
        <v>36123760</v>
      </c>
      <c r="L14" s="12" t="s">
        <v>21</v>
      </c>
      <c r="M14" s="12" t="s">
        <v>71</v>
      </c>
      <c r="N14" s="12" t="s">
        <v>150</v>
      </c>
      <c r="O14" s="18">
        <v>45778</v>
      </c>
      <c r="P14" s="18">
        <v>45839</v>
      </c>
      <c r="Q14" s="18">
        <v>45901</v>
      </c>
      <c r="R14" s="18">
        <v>45902</v>
      </c>
      <c r="S14" s="18">
        <v>45962</v>
      </c>
      <c r="T14" s="18">
        <v>45962</v>
      </c>
      <c r="U14" s="18">
        <v>45992</v>
      </c>
      <c r="V14" s="18">
        <v>45993</v>
      </c>
      <c r="W14" s="18">
        <v>47482</v>
      </c>
    </row>
    <row r="15" spans="1:23" ht="60" x14ac:dyDescent="0.2">
      <c r="A15" s="12">
        <v>14</v>
      </c>
      <c r="B15" s="12" t="s">
        <v>15</v>
      </c>
      <c r="C15" s="12" t="s">
        <v>146</v>
      </c>
      <c r="D15" s="12" t="s">
        <v>67</v>
      </c>
      <c r="E15" s="13" t="s">
        <v>72</v>
      </c>
      <c r="F15" s="12" t="s">
        <v>39</v>
      </c>
      <c r="G15" s="14" t="s">
        <v>69</v>
      </c>
      <c r="H15" s="12" t="s">
        <v>73</v>
      </c>
      <c r="I15" s="12" t="s">
        <v>20</v>
      </c>
      <c r="J15" s="15">
        <f>3876313*2.5</f>
        <v>9690782.5</v>
      </c>
      <c r="K15" s="16">
        <f>J15*40%</f>
        <v>3876313</v>
      </c>
      <c r="L15" s="12" t="s">
        <v>21</v>
      </c>
      <c r="M15" s="12" t="s">
        <v>71</v>
      </c>
      <c r="N15" s="12" t="s">
        <v>150</v>
      </c>
      <c r="O15" s="18">
        <v>45962</v>
      </c>
      <c r="P15" s="18">
        <v>46055</v>
      </c>
      <c r="Q15" s="18">
        <v>46097</v>
      </c>
      <c r="R15" s="18">
        <v>46082</v>
      </c>
      <c r="S15" s="18">
        <v>46143</v>
      </c>
      <c r="T15" s="18">
        <v>46204</v>
      </c>
      <c r="U15" s="18">
        <v>46235</v>
      </c>
      <c r="V15" s="18">
        <v>46235</v>
      </c>
      <c r="W15" s="18">
        <v>47482</v>
      </c>
    </row>
    <row r="16" spans="1:23" ht="60" x14ac:dyDescent="0.2">
      <c r="A16" s="12">
        <v>15</v>
      </c>
      <c r="B16" s="12" t="s">
        <v>15</v>
      </c>
      <c r="C16" s="12" t="s">
        <v>146</v>
      </c>
      <c r="D16" s="12" t="s">
        <v>67</v>
      </c>
      <c r="E16" s="13" t="s">
        <v>74</v>
      </c>
      <c r="F16" s="12" t="s">
        <v>39</v>
      </c>
      <c r="G16" s="14" t="s">
        <v>69</v>
      </c>
      <c r="H16" s="12" t="s">
        <v>75</v>
      </c>
      <c r="I16" s="12" t="s">
        <v>20</v>
      </c>
      <c r="J16" s="15">
        <f>6704974*2.5</f>
        <v>16762435</v>
      </c>
      <c r="K16" s="16">
        <f>J16*40%</f>
        <v>6704974</v>
      </c>
      <c r="L16" s="12" t="s">
        <v>21</v>
      </c>
      <c r="M16" s="12" t="s">
        <v>71</v>
      </c>
      <c r="N16" s="12" t="s">
        <v>150</v>
      </c>
      <c r="O16" s="18">
        <v>45963</v>
      </c>
      <c r="P16" s="18">
        <v>46048</v>
      </c>
      <c r="Q16" s="18">
        <v>46079</v>
      </c>
      <c r="R16" s="18">
        <v>46054</v>
      </c>
      <c r="S16" s="18">
        <v>46113</v>
      </c>
      <c r="T16" s="18">
        <v>46174</v>
      </c>
      <c r="U16" s="18">
        <v>46204</v>
      </c>
      <c r="V16" s="18">
        <v>46204</v>
      </c>
      <c r="W16" s="18">
        <v>47482</v>
      </c>
    </row>
    <row r="17" spans="1:23" ht="90" x14ac:dyDescent="0.2">
      <c r="A17" s="12">
        <v>16</v>
      </c>
      <c r="B17" s="12" t="s">
        <v>15</v>
      </c>
      <c r="C17" s="12" t="s">
        <v>146</v>
      </c>
      <c r="D17" s="12" t="s">
        <v>16</v>
      </c>
      <c r="E17" s="13" t="s">
        <v>76</v>
      </c>
      <c r="F17" s="12" t="s">
        <v>18</v>
      </c>
      <c r="G17" s="14" t="s">
        <v>19</v>
      </c>
      <c r="H17" s="12" t="s">
        <v>77</v>
      </c>
      <c r="I17" s="12" t="s">
        <v>20</v>
      </c>
      <c r="J17" s="15">
        <v>10807969</v>
      </c>
      <c r="K17" s="16">
        <v>4323187.8</v>
      </c>
      <c r="L17" s="12" t="s">
        <v>21</v>
      </c>
      <c r="M17" s="12" t="s">
        <v>22</v>
      </c>
      <c r="N17" s="12" t="s">
        <v>150</v>
      </c>
      <c r="O17" s="17">
        <v>45562</v>
      </c>
      <c r="P17" s="17">
        <v>45618</v>
      </c>
      <c r="Q17" s="17">
        <v>45646</v>
      </c>
      <c r="R17" s="18">
        <v>45717</v>
      </c>
      <c r="S17" s="18">
        <v>45839</v>
      </c>
      <c r="T17" s="18">
        <v>45839</v>
      </c>
      <c r="U17" s="18">
        <v>45870</v>
      </c>
      <c r="V17" s="18">
        <v>45870</v>
      </c>
      <c r="W17" s="18">
        <v>47482</v>
      </c>
    </row>
    <row r="18" spans="1:23" ht="45" x14ac:dyDescent="0.2">
      <c r="A18" s="12">
        <v>17</v>
      </c>
      <c r="B18" s="12" t="s">
        <v>15</v>
      </c>
      <c r="C18" s="12" t="s">
        <v>146</v>
      </c>
      <c r="D18" s="12" t="s">
        <v>61</v>
      </c>
      <c r="E18" s="13" t="s">
        <v>155</v>
      </c>
      <c r="F18" s="12" t="s">
        <v>78</v>
      </c>
      <c r="G18" s="14" t="s">
        <v>79</v>
      </c>
      <c r="H18" s="12" t="s">
        <v>80</v>
      </c>
      <c r="I18" s="12" t="s">
        <v>20</v>
      </c>
      <c r="J18" s="15">
        <v>0</v>
      </c>
      <c r="K18" s="15">
        <v>0</v>
      </c>
      <c r="L18" s="12"/>
      <c r="M18" s="12" t="s">
        <v>81</v>
      </c>
      <c r="N18" s="12" t="s">
        <v>156</v>
      </c>
      <c r="O18" s="18" t="s">
        <v>158</v>
      </c>
      <c r="P18" s="18"/>
      <c r="Q18" s="18"/>
      <c r="R18" s="18"/>
      <c r="S18" s="18"/>
      <c r="T18" s="18"/>
      <c r="U18" s="18"/>
      <c r="V18" s="18"/>
      <c r="W18" s="18"/>
    </row>
    <row r="19" spans="1:23" ht="65.25" customHeight="1" x14ac:dyDescent="0.2">
      <c r="A19" s="12">
        <v>18</v>
      </c>
      <c r="B19" s="12" t="s">
        <v>15</v>
      </c>
      <c r="C19" s="12" t="s">
        <v>146</v>
      </c>
      <c r="D19" s="12" t="s">
        <v>61</v>
      </c>
      <c r="E19" s="13" t="s">
        <v>82</v>
      </c>
      <c r="F19" s="12" t="s">
        <v>78</v>
      </c>
      <c r="G19" s="14" t="s">
        <v>79</v>
      </c>
      <c r="H19" s="12" t="s">
        <v>80</v>
      </c>
      <c r="I19" s="12" t="s">
        <v>20</v>
      </c>
      <c r="J19" s="15">
        <v>25000000</v>
      </c>
      <c r="K19" s="16">
        <v>10000000</v>
      </c>
      <c r="L19" s="12" t="s">
        <v>21</v>
      </c>
      <c r="M19" s="12" t="s">
        <v>81</v>
      </c>
      <c r="N19" s="12" t="s">
        <v>150</v>
      </c>
      <c r="O19" s="18">
        <v>46174</v>
      </c>
      <c r="P19" s="18">
        <v>46266</v>
      </c>
      <c r="Q19" s="18">
        <v>46266</v>
      </c>
      <c r="R19" s="18">
        <v>46267</v>
      </c>
      <c r="S19" s="18">
        <v>46357</v>
      </c>
      <c r="T19" s="18">
        <v>46419</v>
      </c>
      <c r="U19" s="18">
        <v>46508</v>
      </c>
      <c r="V19" s="18">
        <v>46509</v>
      </c>
      <c r="W19" s="18">
        <v>47482</v>
      </c>
    </row>
    <row r="20" spans="1:23" ht="105" x14ac:dyDescent="0.2">
      <c r="A20" s="12">
        <v>19</v>
      </c>
      <c r="B20" s="12" t="s">
        <v>15</v>
      </c>
      <c r="C20" s="12" t="s">
        <v>146</v>
      </c>
      <c r="D20" s="12" t="s">
        <v>30</v>
      </c>
      <c r="E20" s="13" t="s">
        <v>83</v>
      </c>
      <c r="F20" s="12" t="s">
        <v>32</v>
      </c>
      <c r="G20" s="12" t="s">
        <v>84</v>
      </c>
      <c r="H20" s="12" t="s">
        <v>85</v>
      </c>
      <c r="I20" s="12" t="s">
        <v>20</v>
      </c>
      <c r="J20" s="15">
        <v>38000000</v>
      </c>
      <c r="K20" s="16">
        <v>15200000</v>
      </c>
      <c r="L20" s="12" t="s">
        <v>21</v>
      </c>
      <c r="M20" s="12" t="s">
        <v>86</v>
      </c>
      <c r="N20" s="12" t="s">
        <v>150</v>
      </c>
      <c r="O20" s="18">
        <v>45778</v>
      </c>
      <c r="P20" s="18">
        <v>45839</v>
      </c>
      <c r="Q20" s="18">
        <v>45911</v>
      </c>
      <c r="R20" s="28">
        <v>45992</v>
      </c>
      <c r="S20" s="18">
        <v>46113</v>
      </c>
      <c r="T20" s="18">
        <v>46174</v>
      </c>
      <c r="U20" s="18">
        <v>46204</v>
      </c>
      <c r="V20" s="18">
        <v>46205</v>
      </c>
      <c r="W20" s="18">
        <v>47482</v>
      </c>
    </row>
    <row r="21" spans="1:23" ht="75" x14ac:dyDescent="0.2">
      <c r="A21" s="12">
        <v>20</v>
      </c>
      <c r="B21" s="12" t="s">
        <v>15</v>
      </c>
      <c r="C21" s="12" t="s">
        <v>146</v>
      </c>
      <c r="D21" s="12" t="s">
        <v>24</v>
      </c>
      <c r="E21" s="13" t="s">
        <v>87</v>
      </c>
      <c r="F21" s="12" t="s">
        <v>145</v>
      </c>
      <c r="G21" s="12" t="s">
        <v>84</v>
      </c>
      <c r="H21" s="12" t="s">
        <v>85</v>
      </c>
      <c r="I21" s="12" t="s">
        <v>20</v>
      </c>
      <c r="J21" s="15">
        <v>37857820.357337847</v>
      </c>
      <c r="K21" s="16">
        <f>ROUND((J21*0.4),0)</f>
        <v>15143128</v>
      </c>
      <c r="L21" s="12" t="s">
        <v>21</v>
      </c>
      <c r="M21" s="12" t="s">
        <v>86</v>
      </c>
      <c r="N21" s="12" t="s">
        <v>150</v>
      </c>
      <c r="O21" s="18">
        <v>45778</v>
      </c>
      <c r="P21" s="18">
        <v>45839</v>
      </c>
      <c r="Q21" s="18">
        <v>45911</v>
      </c>
      <c r="R21" s="18">
        <v>45926</v>
      </c>
      <c r="S21" s="28">
        <v>45992</v>
      </c>
      <c r="T21" s="18">
        <v>46054</v>
      </c>
      <c r="U21" s="18">
        <v>46082</v>
      </c>
      <c r="V21" s="18">
        <v>46082</v>
      </c>
      <c r="W21" s="18">
        <v>47483</v>
      </c>
    </row>
    <row r="22" spans="1:23" ht="75" x14ac:dyDescent="0.2">
      <c r="A22" s="12">
        <v>21</v>
      </c>
      <c r="B22" s="12" t="s">
        <v>88</v>
      </c>
      <c r="C22" s="12" t="s">
        <v>146</v>
      </c>
      <c r="D22" s="12" t="s">
        <v>89</v>
      </c>
      <c r="E22" s="13" t="s">
        <v>90</v>
      </c>
      <c r="F22" s="12" t="s">
        <v>91</v>
      </c>
      <c r="G22" s="14" t="s">
        <v>92</v>
      </c>
      <c r="H22" s="12" t="s">
        <v>93</v>
      </c>
      <c r="I22" s="12" t="s">
        <v>20</v>
      </c>
      <c r="J22" s="15">
        <v>22500000</v>
      </c>
      <c r="K22" s="16">
        <v>9000000</v>
      </c>
      <c r="L22" s="12" t="s">
        <v>21</v>
      </c>
      <c r="M22" s="12" t="s">
        <v>86</v>
      </c>
      <c r="N22" s="12" t="s">
        <v>150</v>
      </c>
      <c r="O22" s="17">
        <v>45596</v>
      </c>
      <c r="P22" s="17">
        <v>45671</v>
      </c>
      <c r="Q22" s="17">
        <v>45702</v>
      </c>
      <c r="R22" s="18">
        <v>45778</v>
      </c>
      <c r="S22" s="18">
        <v>45839</v>
      </c>
      <c r="T22" s="18">
        <v>45839</v>
      </c>
      <c r="U22" s="18">
        <v>45901</v>
      </c>
      <c r="V22" s="18">
        <v>45931</v>
      </c>
      <c r="W22" s="18">
        <v>47482</v>
      </c>
    </row>
    <row r="23" spans="1:23" ht="41.25" customHeight="1" x14ac:dyDescent="0.2">
      <c r="A23" s="12">
        <v>22</v>
      </c>
      <c r="B23" s="12" t="s">
        <v>15</v>
      </c>
      <c r="C23" s="12" t="s">
        <v>146</v>
      </c>
      <c r="D23" s="12" t="s">
        <v>61</v>
      </c>
      <c r="E23" s="13" t="s">
        <v>94</v>
      </c>
      <c r="F23" s="12" t="s">
        <v>95</v>
      </c>
      <c r="G23" s="14" t="s">
        <v>96</v>
      </c>
      <c r="H23" s="12" t="s">
        <v>97</v>
      </c>
      <c r="I23" s="12" t="s">
        <v>20</v>
      </c>
      <c r="J23" s="15">
        <v>65000000</v>
      </c>
      <c r="K23" s="16">
        <v>26000000</v>
      </c>
      <c r="L23" s="12" t="s">
        <v>21</v>
      </c>
      <c r="M23" s="12" t="s">
        <v>98</v>
      </c>
      <c r="N23" s="12" t="s">
        <v>151</v>
      </c>
      <c r="O23" s="18">
        <v>46113</v>
      </c>
      <c r="P23" s="18">
        <v>46143</v>
      </c>
      <c r="Q23" s="18">
        <v>46143</v>
      </c>
      <c r="R23" s="18">
        <v>46144</v>
      </c>
      <c r="S23" s="18">
        <v>46145</v>
      </c>
      <c r="T23" s="18">
        <v>46174</v>
      </c>
      <c r="U23" s="18">
        <v>46204</v>
      </c>
      <c r="V23" s="18">
        <v>46204</v>
      </c>
      <c r="W23" s="18">
        <v>47482</v>
      </c>
    </row>
    <row r="24" spans="1:23" ht="75" x14ac:dyDescent="0.2">
      <c r="A24" s="12">
        <v>23</v>
      </c>
      <c r="B24" s="12" t="s">
        <v>15</v>
      </c>
      <c r="C24" s="12" t="s">
        <v>146</v>
      </c>
      <c r="D24" s="12" t="s">
        <v>53</v>
      </c>
      <c r="E24" s="21" t="s">
        <v>99</v>
      </c>
      <c r="F24" s="12" t="s">
        <v>55</v>
      </c>
      <c r="G24" s="14" t="s">
        <v>100</v>
      </c>
      <c r="H24" s="22" t="s">
        <v>101</v>
      </c>
      <c r="I24" s="12" t="s">
        <v>20</v>
      </c>
      <c r="J24" s="15">
        <v>31250000</v>
      </c>
      <c r="K24" s="16">
        <v>12500000</v>
      </c>
      <c r="L24" s="12" t="s">
        <v>21</v>
      </c>
      <c r="M24" s="12" t="s">
        <v>102</v>
      </c>
      <c r="N24" s="12" t="s">
        <v>150</v>
      </c>
      <c r="O24" s="18">
        <v>46006</v>
      </c>
      <c r="P24" s="18">
        <v>46055</v>
      </c>
      <c r="Q24" s="18">
        <v>46069</v>
      </c>
      <c r="R24" s="18">
        <v>46054</v>
      </c>
      <c r="S24" s="18">
        <v>46113</v>
      </c>
      <c r="T24" s="18">
        <v>46174</v>
      </c>
      <c r="U24" s="18">
        <v>46204</v>
      </c>
      <c r="V24" s="18">
        <v>46205</v>
      </c>
      <c r="W24" s="18">
        <v>47482</v>
      </c>
    </row>
    <row r="25" spans="1:23" ht="75" x14ac:dyDescent="0.2">
      <c r="A25" s="12">
        <v>24</v>
      </c>
      <c r="B25" s="12" t="s">
        <v>15</v>
      </c>
      <c r="C25" s="12" t="s">
        <v>146</v>
      </c>
      <c r="D25" s="12" t="s">
        <v>103</v>
      </c>
      <c r="E25" s="21" t="s">
        <v>104</v>
      </c>
      <c r="F25" s="12" t="s">
        <v>105</v>
      </c>
      <c r="G25" s="14" t="s">
        <v>106</v>
      </c>
      <c r="H25" s="22" t="s">
        <v>107</v>
      </c>
      <c r="I25" s="12" t="s">
        <v>20</v>
      </c>
      <c r="J25" s="15">
        <v>39000000</v>
      </c>
      <c r="K25" s="16">
        <v>15600000</v>
      </c>
      <c r="L25" s="12" t="s">
        <v>21</v>
      </c>
      <c r="M25" s="12" t="s">
        <v>108</v>
      </c>
      <c r="N25" s="12" t="s">
        <v>150</v>
      </c>
      <c r="O25" s="18">
        <v>46082</v>
      </c>
      <c r="P25" s="18">
        <v>46143</v>
      </c>
      <c r="Q25" s="18">
        <v>46143</v>
      </c>
      <c r="R25" s="18">
        <v>46174</v>
      </c>
      <c r="S25" s="18">
        <v>46235</v>
      </c>
      <c r="T25" s="18">
        <v>46296</v>
      </c>
      <c r="U25" s="18">
        <v>46327</v>
      </c>
      <c r="V25" s="18">
        <v>46328</v>
      </c>
      <c r="W25" s="18">
        <v>47482</v>
      </c>
    </row>
    <row r="26" spans="1:23" ht="75" x14ac:dyDescent="0.2">
      <c r="A26" s="12">
        <v>25</v>
      </c>
      <c r="B26" s="12" t="s">
        <v>88</v>
      </c>
      <c r="C26" s="12" t="s">
        <v>146</v>
      </c>
      <c r="D26" s="12" t="s">
        <v>53</v>
      </c>
      <c r="E26" s="21" t="s">
        <v>109</v>
      </c>
      <c r="F26" s="12" t="s">
        <v>55</v>
      </c>
      <c r="G26" s="14" t="s">
        <v>100</v>
      </c>
      <c r="H26" s="12">
        <v>108</v>
      </c>
      <c r="I26" s="12" t="s">
        <v>20</v>
      </c>
      <c r="J26" s="15">
        <v>37500000</v>
      </c>
      <c r="K26" s="16">
        <v>15000000</v>
      </c>
      <c r="L26" s="12" t="s">
        <v>21</v>
      </c>
      <c r="M26" s="12" t="s">
        <v>102</v>
      </c>
      <c r="N26" s="12" t="s">
        <v>150</v>
      </c>
      <c r="O26" s="18">
        <v>46082</v>
      </c>
      <c r="P26" s="18">
        <v>46143</v>
      </c>
      <c r="Q26" s="18">
        <v>46144</v>
      </c>
      <c r="R26" s="18">
        <v>46145</v>
      </c>
      <c r="S26" s="18">
        <v>46204</v>
      </c>
      <c r="T26" s="18">
        <v>46266</v>
      </c>
      <c r="U26" s="18">
        <v>46296</v>
      </c>
      <c r="V26" s="18">
        <v>46296</v>
      </c>
      <c r="W26" s="18">
        <v>47482</v>
      </c>
    </row>
    <row r="27" spans="1:23" ht="45" x14ac:dyDescent="0.2">
      <c r="A27" s="12">
        <v>26</v>
      </c>
      <c r="B27" s="12" t="s">
        <v>15</v>
      </c>
      <c r="C27" s="12" t="s">
        <v>146</v>
      </c>
      <c r="D27" s="12" t="s">
        <v>61</v>
      </c>
      <c r="E27" s="13" t="s">
        <v>110</v>
      </c>
      <c r="F27" s="12" t="s">
        <v>95</v>
      </c>
      <c r="G27" s="12" t="s">
        <v>96</v>
      </c>
      <c r="H27" s="12" t="s">
        <v>111</v>
      </c>
      <c r="I27" s="12" t="s">
        <v>20</v>
      </c>
      <c r="J27" s="15">
        <v>5000000</v>
      </c>
      <c r="K27" s="16">
        <v>2000000</v>
      </c>
      <c r="L27" s="12" t="s">
        <v>21</v>
      </c>
      <c r="M27" s="12" t="s">
        <v>81</v>
      </c>
      <c r="N27" s="12" t="s">
        <v>150</v>
      </c>
      <c r="O27" s="18">
        <v>46357</v>
      </c>
      <c r="P27" s="18">
        <v>46054</v>
      </c>
      <c r="Q27" s="18">
        <v>46054</v>
      </c>
      <c r="R27" s="18">
        <v>46082</v>
      </c>
      <c r="S27" s="18">
        <v>46143</v>
      </c>
      <c r="T27" s="18">
        <v>46204</v>
      </c>
      <c r="U27" s="18">
        <v>46235</v>
      </c>
      <c r="V27" s="18">
        <v>46236</v>
      </c>
      <c r="W27" s="18">
        <v>47482</v>
      </c>
    </row>
    <row r="28" spans="1:23" ht="45" x14ac:dyDescent="0.2">
      <c r="A28" s="12">
        <v>27</v>
      </c>
      <c r="B28" s="12" t="s">
        <v>15</v>
      </c>
      <c r="C28" s="12" t="s">
        <v>146</v>
      </c>
      <c r="D28" s="12" t="s">
        <v>61</v>
      </c>
      <c r="E28" s="13" t="s">
        <v>112</v>
      </c>
      <c r="F28" s="12" t="s">
        <v>95</v>
      </c>
      <c r="G28" s="14" t="s">
        <v>113</v>
      </c>
      <c r="H28" s="12" t="s">
        <v>114</v>
      </c>
      <c r="I28" s="12" t="s">
        <v>20</v>
      </c>
      <c r="J28" s="15">
        <v>10000000</v>
      </c>
      <c r="K28" s="16">
        <v>4000000</v>
      </c>
      <c r="L28" s="12" t="s">
        <v>21</v>
      </c>
      <c r="M28" s="12" t="s">
        <v>115</v>
      </c>
      <c r="N28" s="12" t="s">
        <v>150</v>
      </c>
      <c r="O28" s="18">
        <v>46357</v>
      </c>
      <c r="P28" s="18">
        <v>46054</v>
      </c>
      <c r="Q28" s="18">
        <v>46054</v>
      </c>
      <c r="R28" s="18">
        <v>46082</v>
      </c>
      <c r="S28" s="18">
        <v>46143</v>
      </c>
      <c r="T28" s="18">
        <v>46204</v>
      </c>
      <c r="U28" s="18">
        <v>46235</v>
      </c>
      <c r="V28" s="18">
        <v>46236</v>
      </c>
      <c r="W28" s="18">
        <v>47482</v>
      </c>
    </row>
    <row r="29" spans="1:23" ht="45.75" customHeight="1" x14ac:dyDescent="0.2">
      <c r="A29" s="12">
        <v>28</v>
      </c>
      <c r="B29" s="12" t="s">
        <v>15</v>
      </c>
      <c r="C29" s="12" t="s">
        <v>146</v>
      </c>
      <c r="D29" s="12" t="s">
        <v>61</v>
      </c>
      <c r="E29" s="13" t="s">
        <v>116</v>
      </c>
      <c r="F29" s="12" t="s">
        <v>95</v>
      </c>
      <c r="G29" s="12" t="s">
        <v>113</v>
      </c>
      <c r="H29" s="12" t="s">
        <v>117</v>
      </c>
      <c r="I29" s="12" t="s">
        <v>20</v>
      </c>
      <c r="J29" s="15">
        <v>46000000</v>
      </c>
      <c r="K29" s="16">
        <v>10000000</v>
      </c>
      <c r="L29" s="12" t="s">
        <v>21</v>
      </c>
      <c r="M29" s="12" t="s">
        <v>115</v>
      </c>
      <c r="N29" s="12" t="s">
        <v>150</v>
      </c>
      <c r="O29" s="18">
        <v>46023</v>
      </c>
      <c r="P29" s="18">
        <v>46082</v>
      </c>
      <c r="Q29" s="18">
        <v>46082</v>
      </c>
      <c r="R29" s="18">
        <v>46113</v>
      </c>
      <c r="S29" s="18">
        <v>46174</v>
      </c>
      <c r="T29" s="18">
        <v>46235</v>
      </c>
      <c r="U29" s="18">
        <v>46266</v>
      </c>
      <c r="V29" s="18">
        <v>46267</v>
      </c>
      <c r="W29" s="18">
        <v>47482</v>
      </c>
    </row>
    <row r="30" spans="1:23" ht="51" customHeight="1" x14ac:dyDescent="0.2">
      <c r="A30" s="12">
        <v>29</v>
      </c>
      <c r="B30" s="12" t="s">
        <v>15</v>
      </c>
      <c r="C30" s="12" t="s">
        <v>146</v>
      </c>
      <c r="D30" s="12" t="s">
        <v>61</v>
      </c>
      <c r="E30" s="29" t="s">
        <v>148</v>
      </c>
      <c r="F30" s="12" t="s">
        <v>95</v>
      </c>
      <c r="G30" s="12" t="s">
        <v>113</v>
      </c>
      <c r="H30" s="12" t="s">
        <v>147</v>
      </c>
      <c r="I30" s="12" t="s">
        <v>20</v>
      </c>
      <c r="J30" s="15">
        <v>0</v>
      </c>
      <c r="K30" s="15">
        <v>0</v>
      </c>
      <c r="L30" s="12"/>
      <c r="M30" s="12" t="s">
        <v>115</v>
      </c>
      <c r="N30" s="12" t="s">
        <v>150</v>
      </c>
      <c r="O30" s="18" t="s">
        <v>158</v>
      </c>
      <c r="P30" s="18"/>
      <c r="Q30" s="18"/>
      <c r="R30" s="18"/>
      <c r="S30" s="18"/>
      <c r="T30" s="18"/>
      <c r="U30" s="18"/>
      <c r="V30" s="18"/>
      <c r="W30" s="18"/>
    </row>
    <row r="31" spans="1:23" ht="60" x14ac:dyDescent="0.2">
      <c r="A31" s="12">
        <v>30</v>
      </c>
      <c r="B31" s="12" t="s">
        <v>15</v>
      </c>
      <c r="C31" s="12" t="s">
        <v>146</v>
      </c>
      <c r="D31" s="12" t="s">
        <v>61</v>
      </c>
      <c r="E31" s="13" t="s">
        <v>118</v>
      </c>
      <c r="F31" s="12" t="s">
        <v>63</v>
      </c>
      <c r="G31" s="14" t="s">
        <v>119</v>
      </c>
      <c r="H31" s="12" t="s">
        <v>120</v>
      </c>
      <c r="I31" s="12" t="s">
        <v>20</v>
      </c>
      <c r="J31" s="15">
        <v>52500000</v>
      </c>
      <c r="K31" s="16">
        <v>25000000</v>
      </c>
      <c r="L31" s="12" t="s">
        <v>21</v>
      </c>
      <c r="M31" s="12" t="s">
        <v>121</v>
      </c>
      <c r="N31" s="12" t="s">
        <v>150</v>
      </c>
      <c r="O31" s="18" t="s">
        <v>122</v>
      </c>
      <c r="P31" s="18" t="s">
        <v>122</v>
      </c>
      <c r="Q31" s="18" t="s">
        <v>122</v>
      </c>
      <c r="R31" s="18" t="s">
        <v>122</v>
      </c>
      <c r="S31" s="18" t="s">
        <v>122</v>
      </c>
      <c r="T31" s="18">
        <v>45870</v>
      </c>
      <c r="U31" s="18">
        <v>45870</v>
      </c>
      <c r="V31" s="18">
        <v>45870</v>
      </c>
      <c r="W31" s="18">
        <v>47482</v>
      </c>
    </row>
    <row r="32" spans="1:23" ht="60" x14ac:dyDescent="0.2">
      <c r="A32" s="12">
        <v>31</v>
      </c>
      <c r="B32" s="12" t="s">
        <v>15</v>
      </c>
      <c r="C32" s="12" t="s">
        <v>146</v>
      </c>
      <c r="D32" s="12" t="s">
        <v>61</v>
      </c>
      <c r="E32" s="13" t="s">
        <v>154</v>
      </c>
      <c r="F32" s="12" t="s">
        <v>63</v>
      </c>
      <c r="G32" s="14" t="s">
        <v>123</v>
      </c>
      <c r="H32" s="12" t="s">
        <v>124</v>
      </c>
      <c r="I32" s="12" t="s">
        <v>20</v>
      </c>
      <c r="J32" s="15">
        <v>0</v>
      </c>
      <c r="K32" s="15">
        <v>0</v>
      </c>
      <c r="L32" s="12"/>
      <c r="M32" s="12" t="s">
        <v>125</v>
      </c>
      <c r="N32" s="12" t="s">
        <v>156</v>
      </c>
      <c r="O32" s="18" t="s">
        <v>158</v>
      </c>
      <c r="P32" s="18"/>
      <c r="Q32" s="18"/>
      <c r="R32" s="18"/>
      <c r="S32" s="18"/>
      <c r="T32" s="18"/>
      <c r="U32" s="18"/>
      <c r="V32" s="18"/>
      <c r="W32" s="18"/>
    </row>
    <row r="33" spans="1:23" ht="105" x14ac:dyDescent="0.2">
      <c r="A33" s="12">
        <v>32</v>
      </c>
      <c r="B33" s="12" t="s">
        <v>15</v>
      </c>
      <c r="C33" s="12" t="s">
        <v>146</v>
      </c>
      <c r="D33" s="12" t="s">
        <v>126</v>
      </c>
      <c r="E33" s="13" t="s">
        <v>127</v>
      </c>
      <c r="F33" s="12" t="s">
        <v>50</v>
      </c>
      <c r="G33" s="14" t="s">
        <v>128</v>
      </c>
      <c r="H33" s="12">
        <v>127</v>
      </c>
      <c r="I33" s="12" t="s">
        <v>20</v>
      </c>
      <c r="J33" s="15">
        <v>23389152</v>
      </c>
      <c r="K33" s="16">
        <f>ROUND((J33*0.4),0)</f>
        <v>9355661</v>
      </c>
      <c r="L33" s="12" t="s">
        <v>21</v>
      </c>
      <c r="M33" s="12" t="s">
        <v>52</v>
      </c>
      <c r="N33" s="12" t="s">
        <v>150</v>
      </c>
      <c r="O33" s="18">
        <v>46082</v>
      </c>
      <c r="P33" s="18">
        <v>46113</v>
      </c>
      <c r="Q33" s="18">
        <v>46357</v>
      </c>
      <c r="R33" s="18">
        <v>46113</v>
      </c>
      <c r="S33" s="18">
        <v>46357</v>
      </c>
      <c r="T33" s="18">
        <v>46174</v>
      </c>
      <c r="U33" s="18">
        <v>46357</v>
      </c>
      <c r="V33" s="18">
        <v>46204</v>
      </c>
      <c r="W33" s="18">
        <v>47482</v>
      </c>
    </row>
    <row r="34" spans="1:23" ht="105" x14ac:dyDescent="0.2">
      <c r="A34" s="12">
        <v>33</v>
      </c>
      <c r="B34" s="12" t="s">
        <v>15</v>
      </c>
      <c r="C34" s="12" t="s">
        <v>146</v>
      </c>
      <c r="D34" s="12" t="s">
        <v>126</v>
      </c>
      <c r="E34" s="13" t="s">
        <v>129</v>
      </c>
      <c r="F34" s="12" t="s">
        <v>50</v>
      </c>
      <c r="G34" s="14" t="s">
        <v>128</v>
      </c>
      <c r="H34" s="12">
        <v>166</v>
      </c>
      <c r="I34" s="12" t="s">
        <v>20</v>
      </c>
      <c r="J34" s="15">
        <f>26148257-J10</f>
        <v>25981360.836609166</v>
      </c>
      <c r="K34" s="16">
        <f>ROUND((J34*0.4),0)</f>
        <v>10392544</v>
      </c>
      <c r="L34" s="12" t="s">
        <v>21</v>
      </c>
      <c r="M34" s="12" t="s">
        <v>52</v>
      </c>
      <c r="N34" s="12" t="s">
        <v>150</v>
      </c>
      <c r="O34" s="18">
        <v>46008</v>
      </c>
      <c r="P34" s="18">
        <v>46083</v>
      </c>
      <c r="Q34" s="18">
        <v>46112</v>
      </c>
      <c r="R34" s="18">
        <v>46082</v>
      </c>
      <c r="S34" s="18">
        <v>46174</v>
      </c>
      <c r="T34" s="18">
        <v>46235</v>
      </c>
      <c r="U34" s="18">
        <v>46266</v>
      </c>
      <c r="V34" s="18">
        <v>46266</v>
      </c>
      <c r="W34" s="18">
        <v>47482</v>
      </c>
    </row>
    <row r="35" spans="1:23" ht="105" x14ac:dyDescent="0.2">
      <c r="A35" s="12">
        <v>34</v>
      </c>
      <c r="B35" s="12" t="s">
        <v>15</v>
      </c>
      <c r="C35" s="12" t="s">
        <v>146</v>
      </c>
      <c r="D35" s="12" t="s">
        <v>126</v>
      </c>
      <c r="E35" s="13" t="s">
        <v>130</v>
      </c>
      <c r="F35" s="12" t="s">
        <v>50</v>
      </c>
      <c r="G35" s="14" t="s">
        <v>128</v>
      </c>
      <c r="H35" s="12">
        <v>168</v>
      </c>
      <c r="I35" s="12" t="s">
        <v>20</v>
      </c>
      <c r="J35" s="15">
        <v>20775000</v>
      </c>
      <c r="K35" s="16">
        <f>ROUND((J35*0.4),0)</f>
        <v>8310000</v>
      </c>
      <c r="L35" s="12" t="s">
        <v>21</v>
      </c>
      <c r="M35" s="12" t="s">
        <v>52</v>
      </c>
      <c r="N35" s="12" t="s">
        <v>150</v>
      </c>
      <c r="O35" s="18">
        <v>46082</v>
      </c>
      <c r="P35" s="18">
        <v>46113</v>
      </c>
      <c r="Q35" s="18">
        <v>46357</v>
      </c>
      <c r="R35" s="18">
        <v>46113</v>
      </c>
      <c r="S35" s="18">
        <v>46357</v>
      </c>
      <c r="T35" s="18">
        <v>46174</v>
      </c>
      <c r="U35" s="18">
        <v>46357</v>
      </c>
      <c r="V35" s="18">
        <v>46204</v>
      </c>
      <c r="W35" s="18">
        <v>47482</v>
      </c>
    </row>
    <row r="36" spans="1:23" ht="75" x14ac:dyDescent="0.2">
      <c r="A36" s="12">
        <v>35</v>
      </c>
      <c r="B36" s="12" t="s">
        <v>88</v>
      </c>
      <c r="C36" s="12" t="s">
        <v>146</v>
      </c>
      <c r="D36" s="12" t="s">
        <v>131</v>
      </c>
      <c r="E36" s="21" t="s">
        <v>132</v>
      </c>
      <c r="F36" s="12" t="s">
        <v>26</v>
      </c>
      <c r="G36" s="12" t="s">
        <v>133</v>
      </c>
      <c r="H36" s="22" t="s">
        <v>134</v>
      </c>
      <c r="I36" s="12" t="s">
        <v>20</v>
      </c>
      <c r="J36" s="15">
        <v>5367000</v>
      </c>
      <c r="K36" s="16">
        <v>2146800</v>
      </c>
      <c r="L36" s="12" t="s">
        <v>21</v>
      </c>
      <c r="M36" s="12" t="s">
        <v>86</v>
      </c>
      <c r="N36" s="12" t="s">
        <v>150</v>
      </c>
      <c r="O36" s="18">
        <v>46082</v>
      </c>
      <c r="P36" s="18">
        <v>46113</v>
      </c>
      <c r="Q36" s="18">
        <v>46357</v>
      </c>
      <c r="R36" s="18">
        <v>46114</v>
      </c>
      <c r="S36" s="18">
        <v>46357</v>
      </c>
      <c r="T36" s="18">
        <v>46175</v>
      </c>
      <c r="U36" s="18">
        <v>46357</v>
      </c>
      <c r="V36" s="18">
        <v>46205</v>
      </c>
      <c r="W36" s="18">
        <v>47482</v>
      </c>
    </row>
    <row r="37" spans="1:23" ht="105" x14ac:dyDescent="0.2">
      <c r="A37" s="12">
        <v>36</v>
      </c>
      <c r="B37" s="12" t="s">
        <v>15</v>
      </c>
      <c r="C37" s="12" t="s">
        <v>146</v>
      </c>
      <c r="D37" s="12" t="s">
        <v>126</v>
      </c>
      <c r="E37" s="13" t="s">
        <v>152</v>
      </c>
      <c r="F37" s="12" t="s">
        <v>135</v>
      </c>
      <c r="G37" s="14" t="s">
        <v>136</v>
      </c>
      <c r="H37" s="12" t="s">
        <v>137</v>
      </c>
      <c r="I37" s="12" t="s">
        <v>20</v>
      </c>
      <c r="J37" s="15">
        <f>12166780+10574129</f>
        <v>22740909</v>
      </c>
      <c r="K37" s="16">
        <f>ROUND((J37*0.4),0)</f>
        <v>9096364</v>
      </c>
      <c r="L37" s="12" t="s">
        <v>21</v>
      </c>
      <c r="M37" s="12" t="s">
        <v>138</v>
      </c>
      <c r="N37" s="12" t="s">
        <v>150</v>
      </c>
      <c r="O37" s="18">
        <v>46054</v>
      </c>
      <c r="P37" s="18">
        <v>46113</v>
      </c>
      <c r="Q37" s="18">
        <v>46113</v>
      </c>
      <c r="R37" s="18">
        <v>46113</v>
      </c>
      <c r="S37" s="18">
        <v>46174</v>
      </c>
      <c r="T37" s="18">
        <v>46235</v>
      </c>
      <c r="U37" s="18">
        <v>46266</v>
      </c>
      <c r="V37" s="18">
        <v>46266</v>
      </c>
      <c r="W37" s="18">
        <v>47482</v>
      </c>
    </row>
    <row r="38" spans="1:23" ht="60" x14ac:dyDescent="0.2">
      <c r="A38" s="12">
        <v>37</v>
      </c>
      <c r="B38" s="12" t="s">
        <v>15</v>
      </c>
      <c r="C38" s="12" t="s">
        <v>146</v>
      </c>
      <c r="D38" s="12" t="s">
        <v>61</v>
      </c>
      <c r="E38" s="13" t="s">
        <v>153</v>
      </c>
      <c r="F38" s="12" t="s">
        <v>142</v>
      </c>
      <c r="G38" s="14" t="s">
        <v>139</v>
      </c>
      <c r="H38" s="12" t="s">
        <v>140</v>
      </c>
      <c r="I38" s="12" t="s">
        <v>20</v>
      </c>
      <c r="J38" s="15">
        <v>0</v>
      </c>
      <c r="K38" s="15">
        <v>0</v>
      </c>
      <c r="L38" s="12"/>
      <c r="M38" s="12" t="s">
        <v>115</v>
      </c>
      <c r="N38" s="18" t="s">
        <v>156</v>
      </c>
      <c r="O38" s="18" t="s">
        <v>158</v>
      </c>
      <c r="P38" s="18"/>
      <c r="Q38" s="18"/>
      <c r="R38" s="18"/>
      <c r="S38" s="18"/>
      <c r="T38" s="18"/>
      <c r="U38" s="18"/>
      <c r="V38" s="18"/>
      <c r="W38" s="18"/>
    </row>
    <row r="39" spans="1:23" ht="78" customHeight="1" x14ac:dyDescent="0.2">
      <c r="A39" s="12">
        <v>38</v>
      </c>
      <c r="B39" s="12" t="s">
        <v>15</v>
      </c>
      <c r="C39" s="12" t="s">
        <v>146</v>
      </c>
      <c r="D39" s="12"/>
      <c r="E39" s="13" t="s">
        <v>157</v>
      </c>
      <c r="F39" s="12" t="s">
        <v>144</v>
      </c>
      <c r="G39" s="14" t="s">
        <v>143</v>
      </c>
      <c r="H39" s="12" t="s">
        <v>141</v>
      </c>
      <c r="I39" s="12" t="s">
        <v>20</v>
      </c>
      <c r="J39" s="15">
        <v>140800000</v>
      </c>
      <c r="K39" s="15">
        <v>92320000</v>
      </c>
      <c r="L39" s="12" t="s">
        <v>21</v>
      </c>
      <c r="M39" s="12"/>
      <c r="N39" s="12"/>
      <c r="O39" s="18"/>
      <c r="P39" s="18"/>
      <c r="Q39" s="18"/>
      <c r="R39" s="18"/>
      <c r="S39" s="18"/>
      <c r="T39" s="18"/>
      <c r="U39" s="18"/>
      <c r="V39" s="18"/>
      <c r="W39" s="18">
        <v>47483</v>
      </c>
    </row>
    <row r="40" spans="1:23" ht="57.75" customHeight="1" x14ac:dyDescent="0.2">
      <c r="A40" s="23"/>
      <c r="B40" s="23" t="s">
        <v>15</v>
      </c>
      <c r="C40" s="12" t="s">
        <v>146</v>
      </c>
      <c r="D40" s="23" t="s">
        <v>159</v>
      </c>
      <c r="E40" s="24"/>
      <c r="F40" s="23"/>
      <c r="G40" s="25"/>
      <c r="H40" s="25"/>
      <c r="I40" s="23"/>
      <c r="J40" s="26">
        <f>SUM(J2:J39)</f>
        <v>1100142164.2463379</v>
      </c>
      <c r="K40" s="27">
        <f>SUM(K2:K39)</f>
        <v>488092545.40079999</v>
      </c>
      <c r="L40" s="27"/>
      <c r="M40" s="27"/>
      <c r="N40" s="27"/>
      <c r="O40" s="27"/>
      <c r="P40" s="27"/>
      <c r="Q40" s="27"/>
      <c r="R40" s="27"/>
      <c r="S40" s="27"/>
      <c r="T40" s="28"/>
      <c r="U40" s="27"/>
      <c r="V40" s="27"/>
      <c r="W40" s="27"/>
    </row>
  </sheetData>
  <phoneticPr fontId="7" type="noConversion"/>
  <pageMargins left="0" right="0" top="0.74803149606299213" bottom="0.74803149606299213" header="0.31496062992125984" footer="0.31496062992125984"/>
  <pageSetup scale="27" orientation="landscape" r:id="rId1"/>
  <headerFooter>
    <oddHeader>&amp;CCALENDAR ESTIMATIV PENTRU LANSAREA APELURILOR DE PROIECTE IN CADRUL PR BI 2021-2027</oddHeader>
  </headerFooter>
  <rowBreaks count="1" manualBreakCount="1">
    <brk id="20" max="22"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16.12</vt:lpstr>
      <vt:lpstr>'16.12'!Print_Area</vt:lpstr>
      <vt:lpstr>'16.12'!Print_Titles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IRINA-VALERIA RADU</dc:creator>
  <cp:lastModifiedBy>Mihai Craciun</cp:lastModifiedBy>
  <cp:lastPrinted>2025-12-16T15:34:48Z</cp:lastPrinted>
  <dcterms:created xsi:type="dcterms:W3CDTF">2025-04-25T11:13:59Z</dcterms:created>
  <dcterms:modified xsi:type="dcterms:W3CDTF">2025-12-17T19:58:36Z</dcterms:modified>
</cp:coreProperties>
</file>